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server10ewfile\data\_Zákaznické\Marketing\MOTIVAČNÍ PROGRAM - OBCE\motivační program 2024\"/>
    </mc:Choice>
  </mc:AlternateContent>
  <xr:revisionPtr revIDLastSave="0" documentId="13_ncr:1_{D8813E05-B7C1-4318-B10C-22AA951A403A}" xr6:coauthVersionLast="47" xr6:coauthVersionMax="47" xr10:uidLastSave="{00000000-0000-0000-0000-000000000000}"/>
  <workbookProtection workbookAlgorithmName="SHA-512" workbookHashValue="H4iWU0Eexm+ZR3WCiRd/Jl8jXA4sXsaOzx+dx2KrEB4EeI6dfKL7TMLfjeBuvHnXU6+GouJ1RQ+rwtYVR9qAtA==" workbookSaltValue="Wi20/kcNobhJzbcMj+U/dA==" workbookSpinCount="100000" lockStructure="1"/>
  <bookViews>
    <workbookView xWindow="25080" yWindow="-120" windowWidth="25440" windowHeight="15390" xr2:uid="{00000000-000D-0000-FFFF-FFFF00000000}"/>
  </bookViews>
  <sheets>
    <sheet name="Návod" sheetId="12" r:id="rId1"/>
    <sheet name="Kalkulační list akce" sheetId="10" r:id="rId2"/>
    <sheet name="data" sheetId="11" state="hidden" r:id="rId3"/>
    <sheet name="data (old)" sheetId="13" state="hidden" r:id="rId4"/>
  </sheets>
  <definedNames>
    <definedName name="_xlnm.Print_Area" localSheetId="1">'Kalkulační list akce'!$A$1:$F$77</definedName>
    <definedName name="_xlnm.Print_Area" localSheetId="0">Návod!$A$1:$P$35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0" i="10" l="1"/>
  <c r="C30" i="10"/>
  <c r="B30" i="10"/>
  <c r="A18" i="11"/>
  <c r="A17" i="11"/>
  <c r="A16" i="11"/>
  <c r="A15" i="11"/>
  <c r="A25" i="13" l="1"/>
  <c r="A24" i="13"/>
  <c r="A23" i="13"/>
  <c r="A22" i="13"/>
  <c r="A21" i="13"/>
  <c r="A20" i="13"/>
  <c r="A19" i="13"/>
  <c r="A18" i="13"/>
  <c r="A17" i="13"/>
  <c r="A16" i="13"/>
  <c r="A15" i="13"/>
  <c r="A14" i="13"/>
  <c r="A13" i="13"/>
  <c r="A12" i="13"/>
  <c r="A11" i="13"/>
  <c r="A10" i="13"/>
  <c r="A9" i="13"/>
  <c r="A8" i="13"/>
  <c r="A7" i="13"/>
  <c r="A6" i="13"/>
  <c r="A5" i="13"/>
  <c r="A4" i="13"/>
  <c r="A3" i="13"/>
  <c r="A20" i="11" l="1"/>
  <c r="A19" i="11"/>
  <c r="F28" i="10"/>
  <c r="I16" i="10" s="1"/>
  <c r="A14" i="11"/>
  <c r="A13" i="11"/>
  <c r="A12" i="11"/>
  <c r="A11" i="11"/>
  <c r="A10" i="11"/>
  <c r="A9" i="11"/>
  <c r="A8" i="11"/>
  <c r="A7" i="11"/>
  <c r="I18" i="10"/>
  <c r="F27" i="10"/>
  <c r="E27" i="10"/>
  <c r="D27" i="10"/>
  <c r="C27" i="10"/>
  <c r="B27" i="10"/>
  <c r="A6" i="11"/>
  <c r="A5" i="11"/>
  <c r="A4" i="11"/>
  <c r="A3" i="11"/>
  <c r="B28" i="10" l="1"/>
  <c r="C29" i="10"/>
  <c r="C33" i="10"/>
  <c r="D28" i="10"/>
  <c r="D31" i="10"/>
  <c r="D32" i="10"/>
  <c r="B29" i="10"/>
  <c r="I21" i="10" s="1"/>
  <c r="C28" i="10"/>
  <c r="D29" i="10"/>
  <c r="I24" i="10" s="1"/>
  <c r="B31" i="10"/>
  <c r="B33" i="10"/>
  <c r="C31" i="10"/>
  <c r="D33" i="10"/>
  <c r="B32" i="10"/>
  <c r="C32" i="10"/>
  <c r="E48" i="10" l="1"/>
  <c r="D4" i="10" l="1"/>
  <c r="E44" i="10" l="1"/>
  <c r="D44" i="10"/>
  <c r="I20" i="10" l="1"/>
  <c r="I19" i="10"/>
  <c r="C25" i="10" l="1"/>
  <c r="C24" i="10"/>
  <c r="C23" i="10"/>
  <c r="E57" i="10" s="1"/>
  <c r="C22" i="10"/>
  <c r="C21" i="10"/>
  <c r="I23" i="10" l="1"/>
  <c r="D53" i="10"/>
  <c r="I22" i="10" l="1"/>
  <c r="I17" i="10" l="1"/>
  <c r="C17" i="10" l="1"/>
  <c r="C18" i="10" l="1"/>
  <c r="C20" i="10" s="1"/>
</calcChain>
</file>

<file path=xl/sharedStrings.xml><?xml version="1.0" encoding="utf-8"?>
<sst xmlns="http://schemas.openxmlformats.org/spreadsheetml/2006/main" count="303" uniqueCount="90">
  <si>
    <t>typ akce</t>
  </si>
  <si>
    <t>Obsluha</t>
  </si>
  <si>
    <t>Agentura</t>
  </si>
  <si>
    <t>Sídlo</t>
  </si>
  <si>
    <t>Náklady na obsluhu</t>
  </si>
  <si>
    <t>Minimální trvání akce</t>
  </si>
  <si>
    <t>ano</t>
  </si>
  <si>
    <t>ne</t>
  </si>
  <si>
    <t>Kč - fix</t>
  </si>
  <si>
    <t>Marže agentury</t>
  </si>
  <si>
    <t>náklady na dopravu</t>
  </si>
  <si>
    <t>Kč/km</t>
  </si>
  <si>
    <t>Základní organizace</t>
  </si>
  <si>
    <t>Navýšení hod</t>
  </si>
  <si>
    <t>Malování na obličej</t>
  </si>
  <si>
    <t>náklady na produkci, další náklady, pódium, zvuk apod.</t>
  </si>
  <si>
    <t>Město/Obec</t>
  </si>
  <si>
    <t>Termín konání akce</t>
  </si>
  <si>
    <t>Orientační čas od</t>
  </si>
  <si>
    <t>Orientační čas do</t>
  </si>
  <si>
    <t>Cena celkem bez DPH</t>
  </si>
  <si>
    <t>Kontaktní osoba</t>
  </si>
  <si>
    <t>funkce</t>
  </si>
  <si>
    <t>telefon</t>
  </si>
  <si>
    <t>e-mail</t>
  </si>
  <si>
    <t>Pořádající agentura</t>
  </si>
  <si>
    <t>Název akce</t>
  </si>
  <si>
    <t>Finanční účast ELEKTROWIN a.s. dle nároku na odměnu z MP</t>
  </si>
  <si>
    <t>Finanční účast města/obce</t>
  </si>
  <si>
    <t>Dobra trvání akce</t>
  </si>
  <si>
    <t>počet km od</t>
  </si>
  <si>
    <t>počet km do</t>
  </si>
  <si>
    <t>Vzdálenost obec-sídlo agentury-obec v km (cesta tam a zpět)</t>
  </si>
  <si>
    <t>obsluha</t>
  </si>
  <si>
    <t>drobné dárky</t>
  </si>
  <si>
    <t>náklady na drobné dárky</t>
  </si>
  <si>
    <t>produkce, další náklady, podium</t>
  </si>
  <si>
    <t>marže agentury</t>
  </si>
  <si>
    <t>Adresa</t>
  </si>
  <si>
    <t>Anotace vybrané akce:</t>
  </si>
  <si>
    <t>Anotace</t>
  </si>
  <si>
    <t>Vážení,</t>
  </si>
  <si>
    <t>podpis žadatele</t>
  </si>
  <si>
    <t>Za obec/město</t>
  </si>
  <si>
    <t>Za pořádající agenturu</t>
  </si>
  <si>
    <t>podpis odpovědné osoby pořádající agentury</t>
  </si>
  <si>
    <t>Přejít k vyplňování</t>
  </si>
  <si>
    <t>Jak tedy postupovat v případě výpočtů?
1. V souboru se zapisuje pouze do buněk vyplněných SVĚTLE ZELENOU barvou (viz legenda vpravo).
2. V buňkách s TMAVĚ ZELENOU výplní se provádí výběr z nabídky - tato nabídka (seznam) se Vám zobrazí po kliknutí na šipku v rohu odpovídající buňky. Můžete vyzkoušet vpravo kliknutím do tmavě zelené buňky.
3. Tento návod si můžete vytisknout a mít ho po ruce během vyplňování kalkulačního listu.
4. Pokud je Vám vše jasné, klikněte prosím na zelené tlačítko níže, abyste se dostali na kalkulační list.
1. Vyplňte kontaktní údaje Vašeho města/obce.
2. Proveďte výběr akce, kterou chcete kalkulovat, doplňte termín, předpokládaný začátek a konec, dobu trvání a vzdálenost Vašeho města/obce od pořádající agentury. Pro přesnou hodnotu jděte na Google maps a zadejte trasu: SÍDLO AGENTURY; VAŠE MĚSTO/OBEC; SÍDLO AGENTURY. V případě, že požadujete hodnotnější dárky pro účastníky, zadejte výši částky (tím se dá dočerpat celá nárokovaná výše příspěvku z MP).
3. Po výběru typu akce vidíte vpravo krátký popisek průběhu akce. Pro více informací kontaktujte pořádající agenturu. 
4. Dle zvolené akce budete upřesňovat, které atrakce a soutěže na Vaší akci požadujete. Výběr provedete zvolením ANO/NE ze seznamu v TMAVĚ ZELENÝCH BUŇKÁCH. Je také třeba doplnit, jakou dobu požadujete mít atrakce k dispozici (min. 4 hod), u některých i počet kusů. Toto doplňujete do sousedních SVĚTLE ZELENÝCH BUNĚK v číselném formátu.
5. Nyní již vidíte konečnou předběžnou cenu akce. Zadáním výše nárokovaného příspěvku, na který máte nárok dle podmínek Motivačního programu, se Vám zobrazí, jakou částí nákladů na uspořádání akce bude zatížena Vaše obec poté, co získáte příspěvěk od ELEKTROWIN a.s.</t>
  </si>
  <si>
    <t>těší nás Váš zájem o uspořádání informativní kampaně se zaměření na podporu sběru elektrospotřebičů ve Vašem městě nebo obci.
Pro zjednodušení při výpočtech nákladů na kampaň jsme vytvořili soubor, kde po zadání několika vstupních údajů je automaticky zkalkulována cena akce.
Tuto cenu si prosím odsouhlaste s pořádající agenturou, na kterou se obracejte i s případnými požadavky úpravy akce - řešení na míru.</t>
  </si>
  <si>
    <t>Arcadia Praha s.r.o.</t>
  </si>
  <si>
    <t>ing. Luděk Říha</t>
  </si>
  <si>
    <t>ludek.riha@arcadia.cz</t>
  </si>
  <si>
    <t>Lovec světla</t>
  </si>
  <si>
    <t>Cena celkem včetně DPH</t>
  </si>
  <si>
    <t>ne = cena s DPH (21 %) mínus odměna z MP</t>
  </si>
  <si>
    <t>ano = cena bez DPH mínus odměna z MP</t>
  </si>
  <si>
    <t>Akce se závodní nafukovací dráhou PPR</t>
  </si>
  <si>
    <t>Akce se závodní nafukovací dráhou VNR</t>
  </si>
  <si>
    <t>Akce nafukovací skákací pračka</t>
  </si>
  <si>
    <t>Akce většího rozsahu</t>
  </si>
  <si>
    <t>Popis doplňkové aktivity</t>
  </si>
  <si>
    <t>Cena doplňkové aktivity</t>
  </si>
  <si>
    <t>Doplňkové aktivity</t>
  </si>
  <si>
    <t>Ozvučení akce + moderátor</t>
  </si>
  <si>
    <t>Samoobslužné zábavné aktivity pro děti - 6x aktivita</t>
  </si>
  <si>
    <t>Héliové balónky s logem ELEKTROWIN</t>
  </si>
  <si>
    <t>2x reproduktor na stativu, přehrávač, bezdrátový mikrofon</t>
  </si>
  <si>
    <t>Hra na postřeh - úkolem soutěžícího je rychlé mačkání náhodně se rozsvěcujících tlačítek, to vše omezené časovým limitem</t>
  </si>
  <si>
    <t>doplňkové aktivity</t>
  </si>
  <si>
    <t>navýšení &gt;4 hod</t>
  </si>
  <si>
    <t xml:space="preserve">Samoobslužné zábavné aktivity zaměřené na recyklaci elektrospotřebičů, zastřešené stánkem 3x3m  </t>
  </si>
  <si>
    <t>Facepainting - oblíbené zpestření každé akce</t>
  </si>
  <si>
    <t>Héliové balonky k volnému rozdání dětem - 200 kusů</t>
  </si>
  <si>
    <t>Výstava o recyklaci elektra</t>
  </si>
  <si>
    <t xml:space="preserve">Stan 3x3m s potištěnou výstavou + papírové testy </t>
  </si>
  <si>
    <t>Nafukovací skákací pračka</t>
  </si>
  <si>
    <t>Velké nafukovadlo - "skákací hrad" ve tvaru automatické pračky (4,5 x 4,5 m) vč. obsluhy</t>
  </si>
  <si>
    <t>Akce Nafukovací skákací pračka</t>
  </si>
  <si>
    <t>Na Mlejnku 1012/6, 147 00 Praha 4 - Braník</t>
  </si>
  <si>
    <r>
      <t xml:space="preserve">Plátce DPH </t>
    </r>
    <r>
      <rPr>
        <b/>
        <sz val="12"/>
        <color rgb="FFFF0000"/>
        <rFont val="Calibri"/>
        <family val="2"/>
        <charset val="238"/>
        <scheme val="minor"/>
      </rPr>
      <t>(nutné vyplnit ANO/NE)</t>
    </r>
  </si>
  <si>
    <t>Akce nafukovací skákací pračka - Infostánek Elektrowin (3x3 m), velké nafukovadlo - "skákací hrad" ve tvaru automatické pračky (4,5x4,5 m), 1 stanoviště se zábavnou soutěží pro děti. Součástí soutěže je zastřešený stánek (3x3 m), potřebný mobiliář. Personální zajištění 3 osoby. Součástí balíčku je 200 kusů reklamních předmětů Elektrowin a koš na sběr vysloužilých elektrospotřebičů. Doprava osobní automobil. 
Základní doba trvání akce 4 hodiny, maximální délka akce 6 hodin.</t>
  </si>
  <si>
    <t xml:space="preserve">Akce většího rozsahu - Infostánek Elektrowin, ozvučení, moderátor a 6 stanovišť se zábavnými soutěžemi pro děti. Součástí soutěží jsou zastřešené stánky (3x3 m), potřebný mobiliář a herní karty pro soutěžící. Personální zajištění 8 osob. Součástí balíčku je 400 kusů reklamních předmětů Elektrowin a  koš na sběr vysloužilých elektrospotřebičů. Doprava dodávkový a osobní automobil. 
Základní doba trvání akce 4 hodiny, maximální délka akce 6 hodin. </t>
  </si>
  <si>
    <r>
      <rPr>
        <b/>
        <sz val="11"/>
        <color theme="1"/>
        <rFont val="Calibri"/>
        <family val="2"/>
        <charset val="238"/>
        <scheme val="minor"/>
      </rPr>
      <t>akce se závodní nafukovací dráhou PPR = Přelez Přeskoč Recykluj: Infostánek Elektrowin (3x3 m), překážková nafukovací dráha PPR (12x3 m), výstava o recyklaci elektra vč. herních karet = testů, personální zajištění 3 osoby. Součástí balíčku je 300 kusů reklamních předmětů Elektrowin a koš na sběr vysloužilých elektrospotřebičů. Doprava dodávkový automobil.</t>
    </r>
    <r>
      <rPr>
        <sz val="11"/>
        <color theme="1"/>
        <rFont val="Calibri"/>
        <family val="2"/>
        <charset val="238"/>
        <scheme val="minor"/>
      </rPr>
      <t xml:space="preserve"> Základní doba trvání akce 4 hodiny, maximální délka akce 6 hodin.</t>
    </r>
  </si>
  <si>
    <t>Akce se závodní nafukovací dráhou VNR = Vyskoč Nejvýš Recykluj: Infostánek Elektrowin (3x3 m), soutěžní nafukovací atrakce VNR (4,5x5 m - výška 6 m), výstava o recyklaci elektra vč. herních karet = testů, personální zajištění 3 osoby. Součástí balíčku je 300 kusů reklamních předmětů Elektrowin a koš na sběr vysloužilých elektrospotřebičů. Doprava dodávkový automobil. 
Základní doba trvání akce 4 hodiny, maximální délka akce 6 hodin.</t>
  </si>
  <si>
    <t>Místo konání akce</t>
  </si>
  <si>
    <t>Akce menšího rozsahu</t>
  </si>
  <si>
    <t xml:space="preserve">Akce menšího rozsahu - Infostánek Elektrowin, 2 stanoviště se zábavnou soutěží pro děti. Součástí soutěže je zastřešený stánek (3x3 m), potřebný mobiliář. Personální zajištění 2 osoby. Součástí balíčku je 200 kusů reklamních předmětů Elektrowin a koš na sběr vysloužilých elektrospotřebičů. Doprava osobní automobil. 
Základní doba trvání akce 4 hodiny, maximální délka akce 6 hodin. </t>
  </si>
  <si>
    <t>Akce nafukovací skákací pračka - Infostánek Elektrowin (3x3 m), velké nafukovadlo - "skákací hrad" ve tvaru automatické pračky (4,5x4,5 m), 1 stanoviště se zábavnou soutěží pro děti. Součástí soutěže je zastřešený stánek (3x3 m), potřebný mobiliář. Personální zajištění 3 osoby. Součástí balíčku je 200 kusů reklamních předmětů Elektrowin a koš na sběr vysloužilých elektrospotřebičů. Doprava dodávkový automobil. 
Základní doba trvání akce 4 hodiny, maximální délka akce 6 hodin.</t>
  </si>
  <si>
    <t xml:space="preserve">Akce většího rozsahu - Infostánek Elektrowin a 6 stanovišť se zábavnými soutěžemi pro děti. Součástí soutěží jsou zastřešené stánky (3x3 m), potřebný mobiliář a herní karty pro soutěžící. Personální zajištění 8 osob. Součástí balíčku je 400 kusů reklamních předmětů Elektrowin a  koš na sběr vysloužilých elektrospotřebičů. Doprava dodávkový a osobní automobil. 
Základní doba trvání akce 4 hodiny, maximální délka akce 6 hodin. </t>
  </si>
  <si>
    <t xml:space="preserve"> Kalkulátor v. 2024/1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</si>
</sst>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0\ &quot;Kč&quot;;\-#,##0\ &quot;Kč&quot;"/>
    <numFmt numFmtId="164" formatCode="[&lt;=9999999]###\ ##\ ##;##\ ##\ ##\ ##"/>
    <numFmt numFmtId="165" formatCode="h:mm;@"/>
    <numFmt numFmtId="166" formatCode="#,##0\ &quot;Kč&quot;"/>
    <numFmt numFmtId="167" formatCode="#,##0&quot; km&quot;"/>
    <numFmt numFmtId="168" formatCode="dd/mm/yyyy"/>
    <numFmt numFmtId="169" formatCode="0.0&quot; hodin&quot;"/>
  </numFmts>
  <fonts count="12" x14ac:knownFonts="1">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11"/>
      <color theme="1"/>
      <name val="Calibri"/>
      <family val="2"/>
      <charset val="238"/>
      <scheme val="minor"/>
    </font>
    <font>
      <b/>
      <sz val="12"/>
      <color theme="1"/>
      <name val="Calibri"/>
      <family val="2"/>
      <charset val="238"/>
      <scheme val="minor"/>
    </font>
    <font>
      <sz val="12"/>
      <color theme="1"/>
      <name val="Calibri"/>
      <family val="2"/>
      <charset val="238"/>
      <scheme val="minor"/>
    </font>
    <font>
      <u/>
      <sz val="12"/>
      <color theme="10"/>
      <name val="Calibri"/>
      <family val="2"/>
      <charset val="238"/>
      <scheme val="minor"/>
    </font>
    <font>
      <b/>
      <sz val="16"/>
      <color theme="1"/>
      <name val="Calibri"/>
      <family val="2"/>
      <charset val="238"/>
      <scheme val="minor"/>
    </font>
    <font>
      <sz val="28"/>
      <name val="Calibri"/>
      <family val="2"/>
      <charset val="238"/>
      <scheme val="minor"/>
    </font>
    <font>
      <sz val="11"/>
      <color theme="0"/>
      <name val="Calibri"/>
      <family val="2"/>
      <charset val="238"/>
      <scheme val="minor"/>
    </font>
    <font>
      <b/>
      <sz val="12"/>
      <color rgb="FFFF0000"/>
      <name val="Calibri"/>
      <family val="2"/>
      <charset val="238"/>
      <scheme val="minor"/>
    </font>
    <font>
      <b/>
      <sz val="9"/>
      <color theme="1"/>
      <name val="Calibri"/>
      <family val="2"/>
      <charset val="238"/>
      <scheme val="minor"/>
    </font>
  </fonts>
  <fills count="10">
    <fill>
      <patternFill patternType="none"/>
    </fill>
    <fill>
      <patternFill patternType="gray125"/>
    </fill>
    <fill>
      <patternFill patternType="solid">
        <fgColor rgb="FFFFCC66"/>
        <bgColor indexed="64"/>
      </patternFill>
    </fill>
    <fill>
      <patternFill patternType="solid">
        <fgColor rgb="FFCCFFCC"/>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33CC33"/>
        <bgColor indexed="64"/>
      </patternFill>
    </fill>
    <fill>
      <patternFill patternType="solid">
        <fgColor theme="7" tint="0.39997558519241921"/>
        <bgColor indexed="64"/>
      </patternFill>
    </fill>
    <fill>
      <patternFill patternType="solid">
        <fgColor theme="0" tint="-0.249977111117893"/>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hair">
        <color indexed="64"/>
      </right>
      <top style="medium">
        <color indexed="64"/>
      </top>
      <bottom style="hair">
        <color theme="0" tint="-0.24994659260841701"/>
      </bottom>
      <diagonal/>
    </border>
    <border>
      <left style="hair">
        <color indexed="64"/>
      </left>
      <right style="medium">
        <color indexed="64"/>
      </right>
      <top style="medium">
        <color indexed="64"/>
      </top>
      <bottom style="hair">
        <color theme="0" tint="-0.24994659260841701"/>
      </bottom>
      <diagonal/>
    </border>
    <border>
      <left style="medium">
        <color indexed="64"/>
      </left>
      <right style="hair">
        <color indexed="64"/>
      </right>
      <top style="hair">
        <color theme="0" tint="-0.24994659260841701"/>
      </top>
      <bottom style="hair">
        <color theme="0" tint="-0.24994659260841701"/>
      </bottom>
      <diagonal/>
    </border>
    <border>
      <left style="hair">
        <color indexed="64"/>
      </left>
      <right style="medium">
        <color indexed="64"/>
      </right>
      <top style="hair">
        <color theme="0" tint="-0.24994659260841701"/>
      </top>
      <bottom style="hair">
        <color theme="0" tint="-0.24994659260841701"/>
      </bottom>
      <diagonal/>
    </border>
    <border>
      <left style="medium">
        <color indexed="64"/>
      </left>
      <right style="hair">
        <color indexed="64"/>
      </right>
      <top style="hair">
        <color theme="0" tint="-0.24994659260841701"/>
      </top>
      <bottom style="thin">
        <color indexed="64"/>
      </bottom>
      <diagonal/>
    </border>
    <border>
      <left style="hair">
        <color indexed="64"/>
      </left>
      <right style="medium">
        <color indexed="64"/>
      </right>
      <top style="hair">
        <color theme="0" tint="-0.24994659260841701"/>
      </top>
      <bottom style="thin">
        <color indexed="64"/>
      </bottom>
      <diagonal/>
    </border>
    <border>
      <left style="medium">
        <color indexed="64"/>
      </left>
      <right style="hair">
        <color indexed="64"/>
      </right>
      <top style="thin">
        <color indexed="64"/>
      </top>
      <bottom style="hair">
        <color theme="0" tint="-0.24994659260841701"/>
      </bottom>
      <diagonal/>
    </border>
    <border>
      <left style="hair">
        <color indexed="64"/>
      </left>
      <right style="medium">
        <color indexed="64"/>
      </right>
      <top style="thin">
        <color indexed="64"/>
      </top>
      <bottom style="hair">
        <color theme="0" tint="-0.24994659260841701"/>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hair">
        <color theme="0" tint="-0.24994659260841701"/>
      </top>
      <bottom style="medium">
        <color indexed="64"/>
      </bottom>
      <diagonal/>
    </border>
    <border>
      <left style="hair">
        <color indexed="64"/>
      </left>
      <right style="medium">
        <color indexed="64"/>
      </right>
      <top style="hair">
        <color theme="0" tint="-0.24994659260841701"/>
      </top>
      <bottom style="medium">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medium">
        <color indexed="64"/>
      </left>
      <right style="hair">
        <color indexed="64"/>
      </right>
      <top/>
      <bottom style="hair">
        <color theme="0" tint="-0.24994659260841701"/>
      </bottom>
      <diagonal/>
    </border>
    <border>
      <left style="hair">
        <color indexed="64"/>
      </left>
      <right style="medium">
        <color indexed="64"/>
      </right>
      <top/>
      <bottom style="hair">
        <color theme="0" tint="-0.24994659260841701"/>
      </bottom>
      <diagonal/>
    </border>
    <border>
      <left style="medium">
        <color indexed="64"/>
      </left>
      <right style="hair">
        <color indexed="64"/>
      </right>
      <top style="medium">
        <color indexed="64"/>
      </top>
      <bottom/>
      <diagonal/>
    </border>
  </borders>
  <cellStyleXfs count="3">
    <xf numFmtId="0" fontId="0" fillId="0" borderId="0"/>
    <xf numFmtId="0" fontId="2" fillId="0" borderId="0" applyNumberFormat="0" applyFill="0" applyBorder="0" applyAlignment="0" applyProtection="0"/>
    <xf numFmtId="9" fontId="3" fillId="0" borderId="0" applyFont="0" applyFill="0" applyBorder="0" applyAlignment="0" applyProtection="0"/>
  </cellStyleXfs>
  <cellXfs count="92">
    <xf numFmtId="0" fontId="0" fillId="0" borderId="0" xfId="0"/>
    <xf numFmtId="0" fontId="0" fillId="0" borderId="0" xfId="0" applyAlignment="1">
      <alignment wrapText="1"/>
    </xf>
    <xf numFmtId="3" fontId="0" fillId="0" borderId="0" xfId="0" applyNumberFormat="1"/>
    <xf numFmtId="9" fontId="0" fillId="0" borderId="0" xfId="0" applyNumberFormat="1"/>
    <xf numFmtId="0" fontId="0" fillId="2" borderId="0" xfId="0" applyFill="1"/>
    <xf numFmtId="9" fontId="0" fillId="0" borderId="0" xfId="2" applyFont="1"/>
    <xf numFmtId="0" fontId="0" fillId="4" borderId="0" xfId="0" applyFill="1"/>
    <xf numFmtId="0" fontId="2" fillId="0" borderId="0" xfId="1"/>
    <xf numFmtId="0" fontId="4" fillId="5" borderId="1" xfId="0" applyFont="1" applyFill="1" applyBorder="1"/>
    <xf numFmtId="0" fontId="0" fillId="3" borderId="1" xfId="0" applyFill="1" applyBorder="1"/>
    <xf numFmtId="0" fontId="0" fillId="0" borderId="0" xfId="0" applyAlignment="1">
      <alignment vertical="top" wrapText="1"/>
    </xf>
    <xf numFmtId="0" fontId="0" fillId="0" borderId="0" xfId="0" applyAlignment="1">
      <alignment horizontal="right"/>
    </xf>
    <xf numFmtId="14" fontId="0" fillId="0" borderId="0" xfId="0" applyNumberFormat="1" applyAlignment="1">
      <alignment horizontal="left"/>
    </xf>
    <xf numFmtId="0" fontId="1" fillId="0" borderId="0" xfId="0" applyFont="1"/>
    <xf numFmtId="0" fontId="1" fillId="0" borderId="0" xfId="0" applyFont="1" applyAlignment="1">
      <alignment vertical="center" wrapText="1"/>
    </xf>
    <xf numFmtId="0" fontId="0" fillId="0" borderId="0" xfId="0" applyAlignment="1">
      <alignment vertical="center"/>
    </xf>
    <xf numFmtId="5" fontId="0" fillId="0" borderId="0" xfId="0" applyNumberFormat="1" applyAlignment="1">
      <alignment horizontal="center" vertical="center" wrapText="1"/>
    </xf>
    <xf numFmtId="0" fontId="1" fillId="0" borderId="0" xfId="0" applyFont="1" applyAlignment="1">
      <alignment horizontal="left" vertical="center" wrapText="1"/>
    </xf>
    <xf numFmtId="0" fontId="0" fillId="8" borderId="0" xfId="0" applyFill="1"/>
    <xf numFmtId="0" fontId="2" fillId="0" borderId="0" xfId="1" applyFill="1"/>
    <xf numFmtId="9" fontId="0" fillId="0" borderId="0" xfId="2" applyFont="1" applyFill="1"/>
    <xf numFmtId="5" fontId="0" fillId="4" borderId="0" xfId="0" applyNumberFormat="1" applyFill="1"/>
    <xf numFmtId="0" fontId="9" fillId="0" borderId="0" xfId="0" applyFont="1" applyAlignment="1">
      <alignment vertical="center"/>
    </xf>
    <xf numFmtId="0" fontId="4" fillId="5" borderId="15" xfId="0" applyFont="1" applyFill="1" applyBorder="1" applyProtection="1">
      <protection hidden="1"/>
    </xf>
    <xf numFmtId="0" fontId="4" fillId="6" borderId="8" xfId="0" applyFont="1" applyFill="1" applyBorder="1" applyProtection="1">
      <protection hidden="1"/>
    </xf>
    <xf numFmtId="0" fontId="4" fillId="3" borderId="9" xfId="0" applyFont="1" applyFill="1" applyBorder="1" applyProtection="1">
      <protection hidden="1"/>
    </xf>
    <xf numFmtId="0" fontId="4" fillId="6" borderId="25" xfId="0" applyFont="1" applyFill="1" applyBorder="1" applyProtection="1">
      <protection hidden="1"/>
    </xf>
    <xf numFmtId="0" fontId="4" fillId="3" borderId="26" xfId="0" applyFont="1" applyFill="1" applyBorder="1" applyProtection="1">
      <protection hidden="1"/>
    </xf>
    <xf numFmtId="0" fontId="4" fillId="6" borderId="6" xfId="0" applyFont="1" applyFill="1" applyBorder="1" applyAlignment="1" applyProtection="1">
      <alignment horizontal="left" indent="3"/>
      <protection hidden="1"/>
    </xf>
    <xf numFmtId="0" fontId="4" fillId="6" borderId="2" xfId="0" applyFont="1" applyFill="1" applyBorder="1" applyAlignment="1" applyProtection="1">
      <alignment horizontal="left" indent="3"/>
      <protection hidden="1"/>
    </xf>
    <xf numFmtId="0" fontId="4" fillId="6" borderId="10" xfId="0" applyFont="1" applyFill="1" applyBorder="1" applyProtection="1">
      <protection hidden="1"/>
    </xf>
    <xf numFmtId="0" fontId="4" fillId="3" borderId="11" xfId="0" applyFont="1" applyFill="1" applyBorder="1" applyProtection="1">
      <protection hidden="1"/>
    </xf>
    <xf numFmtId="0" fontId="5" fillId="6" borderId="10" xfId="0" applyFont="1" applyFill="1" applyBorder="1" applyAlignment="1" applyProtection="1">
      <alignment horizontal="left" indent="2"/>
      <protection hidden="1"/>
    </xf>
    <xf numFmtId="0" fontId="5" fillId="3" borderId="11" xfId="0" applyFont="1" applyFill="1" applyBorder="1" applyProtection="1">
      <protection hidden="1"/>
    </xf>
    <xf numFmtId="164" fontId="5" fillId="3" borderId="11" xfId="0" applyNumberFormat="1" applyFont="1" applyFill="1" applyBorder="1" applyAlignment="1" applyProtection="1">
      <alignment horizontal="left"/>
      <protection hidden="1"/>
    </xf>
    <xf numFmtId="0" fontId="5" fillId="6" borderId="12" xfId="0" applyFont="1" applyFill="1" applyBorder="1" applyAlignment="1" applyProtection="1">
      <alignment horizontal="left" indent="2"/>
      <protection hidden="1"/>
    </xf>
    <xf numFmtId="0" fontId="6" fillId="3" borderId="13" xfId="1" applyFont="1" applyFill="1" applyBorder="1" applyProtection="1">
      <protection hidden="1"/>
    </xf>
    <xf numFmtId="0" fontId="4" fillId="6" borderId="14" xfId="0" applyFont="1" applyFill="1" applyBorder="1" applyProtection="1">
      <protection hidden="1"/>
    </xf>
    <xf numFmtId="168" fontId="5" fillId="3" borderId="11" xfId="0" applyNumberFormat="1" applyFont="1" applyFill="1" applyBorder="1" applyAlignment="1" applyProtection="1">
      <alignment horizontal="left"/>
      <protection hidden="1"/>
    </xf>
    <xf numFmtId="165" fontId="5" fillId="3" borderId="11" xfId="0" applyNumberFormat="1" applyFont="1" applyFill="1" applyBorder="1" applyAlignment="1" applyProtection="1">
      <alignment horizontal="left"/>
      <protection hidden="1"/>
    </xf>
    <xf numFmtId="169" fontId="5" fillId="3" borderId="11" xfId="0" applyNumberFormat="1" applyFont="1" applyFill="1" applyBorder="1" applyAlignment="1" applyProtection="1">
      <alignment horizontal="left"/>
      <protection hidden="1"/>
    </xf>
    <xf numFmtId="0" fontId="6" fillId="6" borderId="12" xfId="1" applyFont="1" applyFill="1" applyBorder="1" applyAlignment="1" applyProtection="1">
      <alignment horizontal="left" indent="2"/>
      <protection hidden="1"/>
    </xf>
    <xf numFmtId="167" fontId="5" fillId="3" borderId="13" xfId="0" applyNumberFormat="1" applyFont="1" applyFill="1" applyBorder="1" applyAlignment="1" applyProtection="1">
      <alignment horizontal="left"/>
      <protection hidden="1"/>
    </xf>
    <xf numFmtId="0" fontId="4" fillId="6" borderId="27" xfId="0" applyFont="1" applyFill="1" applyBorder="1" applyProtection="1">
      <protection hidden="1"/>
    </xf>
    <xf numFmtId="166" fontId="4" fillId="7" borderId="9" xfId="0" applyNumberFormat="1" applyFont="1" applyFill="1" applyBorder="1" applyAlignment="1" applyProtection="1">
      <alignment horizontal="left"/>
      <protection hidden="1"/>
    </xf>
    <xf numFmtId="166" fontId="4" fillId="7" borderId="11" xfId="0" applyNumberFormat="1" applyFont="1" applyFill="1" applyBorder="1" applyAlignment="1" applyProtection="1">
      <alignment horizontal="left"/>
      <protection hidden="1"/>
    </xf>
    <xf numFmtId="0" fontId="4" fillId="6" borderId="20" xfId="0" applyFont="1" applyFill="1" applyBorder="1" applyProtection="1">
      <protection hidden="1"/>
    </xf>
    <xf numFmtId="166" fontId="4" fillId="3" borderId="21" xfId="0" applyNumberFormat="1" applyFont="1" applyFill="1" applyBorder="1" applyAlignment="1" applyProtection="1">
      <alignment horizontal="left"/>
      <protection hidden="1"/>
    </xf>
    <xf numFmtId="0" fontId="7" fillId="6" borderId="18" xfId="0" applyFont="1" applyFill="1" applyBorder="1" applyProtection="1">
      <protection hidden="1"/>
    </xf>
    <xf numFmtId="166" fontId="7" fillId="7" borderId="19" xfId="0" applyNumberFormat="1" applyFont="1" applyFill="1" applyBorder="1" applyAlignment="1" applyProtection="1">
      <alignment horizontal="left"/>
      <protection hidden="1"/>
    </xf>
    <xf numFmtId="0" fontId="5" fillId="6" borderId="8" xfId="0" applyFont="1" applyFill="1" applyBorder="1" applyProtection="1">
      <protection hidden="1"/>
    </xf>
    <xf numFmtId="0" fontId="5" fillId="6" borderId="9" xfId="0" applyFont="1" applyFill="1" applyBorder="1" applyProtection="1">
      <protection hidden="1"/>
    </xf>
    <xf numFmtId="0" fontId="5" fillId="6" borderId="10" xfId="0" applyFont="1" applyFill="1" applyBorder="1" applyProtection="1">
      <protection hidden="1"/>
    </xf>
    <xf numFmtId="0" fontId="5" fillId="6" borderId="11" xfId="0" applyFont="1" applyFill="1" applyBorder="1" applyProtection="1">
      <protection hidden="1"/>
    </xf>
    <xf numFmtId="164" fontId="5" fillId="6" borderId="11" xfId="0" applyNumberFormat="1" applyFont="1" applyFill="1" applyBorder="1" applyAlignment="1" applyProtection="1">
      <alignment horizontal="left"/>
      <protection hidden="1"/>
    </xf>
    <xf numFmtId="0" fontId="5" fillId="6" borderId="20" xfId="0" applyFont="1" applyFill="1" applyBorder="1" applyProtection="1">
      <protection hidden="1"/>
    </xf>
    <xf numFmtId="0" fontId="5" fillId="6" borderId="21" xfId="0" applyFont="1" applyFill="1" applyBorder="1" applyProtection="1">
      <protection hidden="1"/>
    </xf>
    <xf numFmtId="0" fontId="0" fillId="6" borderId="7" xfId="0" applyFill="1" applyBorder="1" applyProtection="1">
      <protection hidden="1"/>
    </xf>
    <xf numFmtId="0" fontId="0" fillId="6" borderId="3" xfId="0" applyFill="1" applyBorder="1" applyProtection="1">
      <protection hidden="1"/>
    </xf>
    <xf numFmtId="0" fontId="0" fillId="0" borderId="0" xfId="0" applyProtection="1">
      <protection hidden="1"/>
    </xf>
    <xf numFmtId="166" fontId="0" fillId="0" borderId="0" xfId="0" applyNumberFormat="1" applyProtection="1">
      <protection hidden="1"/>
    </xf>
    <xf numFmtId="0" fontId="1" fillId="0" borderId="0" xfId="0" applyFont="1" applyAlignment="1" applyProtection="1">
      <alignment vertical="center" wrapText="1"/>
      <protection hidden="1"/>
    </xf>
    <xf numFmtId="0" fontId="1" fillId="0" borderId="0" xfId="0" applyFont="1" applyAlignment="1" applyProtection="1">
      <alignment horizontal="center" vertical="center" wrapText="1"/>
      <protection hidden="1"/>
    </xf>
    <xf numFmtId="0" fontId="1" fillId="0" borderId="0" xfId="0" applyFont="1" applyAlignment="1" applyProtection="1">
      <alignment horizontal="left" vertical="center" wrapText="1"/>
      <protection hidden="1"/>
    </xf>
    <xf numFmtId="0" fontId="0" fillId="0" borderId="0" xfId="0" applyAlignment="1" applyProtection="1">
      <alignment horizontal="left" vertical="center"/>
      <protection hidden="1"/>
    </xf>
    <xf numFmtId="0" fontId="0" fillId="0" borderId="0" xfId="0" applyAlignment="1" applyProtection="1">
      <alignment vertical="center" wrapText="1"/>
      <protection hidden="1"/>
    </xf>
    <xf numFmtId="5" fontId="0" fillId="0" borderId="0" xfId="0" applyNumberFormat="1" applyAlignment="1" applyProtection="1">
      <alignment horizontal="center" vertical="center" wrapText="1"/>
      <protection hidden="1"/>
    </xf>
    <xf numFmtId="0" fontId="0" fillId="0" borderId="0" xfId="0" applyAlignment="1" applyProtection="1">
      <alignment horizontal="center" vertical="center"/>
      <protection hidden="1"/>
    </xf>
    <xf numFmtId="0" fontId="0" fillId="0" borderId="0" xfId="0" applyAlignment="1" applyProtection="1">
      <alignment horizontal="left" indent="2"/>
      <protection hidden="1"/>
    </xf>
    <xf numFmtId="0" fontId="1" fillId="0" borderId="0" xfId="0" applyFont="1" applyProtection="1">
      <protection hidden="1"/>
    </xf>
    <xf numFmtId="0" fontId="0" fillId="0" borderId="0" xfId="0" applyAlignment="1" applyProtection="1">
      <alignment horizontal="right"/>
      <protection hidden="1"/>
    </xf>
    <xf numFmtId="14" fontId="0" fillId="0" borderId="0" xfId="0" applyNumberFormat="1" applyAlignment="1" applyProtection="1">
      <alignment horizontal="left"/>
      <protection hidden="1"/>
    </xf>
    <xf numFmtId="0" fontId="0" fillId="0" borderId="22" xfId="0" applyBorder="1" applyProtection="1">
      <protection hidden="1"/>
    </xf>
    <xf numFmtId="0" fontId="11" fillId="9" borderId="16" xfId="0" applyFont="1" applyFill="1" applyBorder="1" applyAlignment="1" applyProtection="1">
      <alignment vertical="center"/>
      <protection hidden="1"/>
    </xf>
    <xf numFmtId="166" fontId="5" fillId="9" borderId="17" xfId="0" applyNumberFormat="1" applyFont="1" applyFill="1" applyBorder="1" applyAlignment="1" applyProtection="1">
      <alignment horizontal="left"/>
      <protection hidden="1"/>
    </xf>
    <xf numFmtId="0" fontId="0" fillId="0" borderId="0" xfId="0" applyAlignment="1">
      <alignment horizontal="left" vertical="top" wrapText="1"/>
    </xf>
    <xf numFmtId="0" fontId="0" fillId="0" borderId="0" xfId="0" applyAlignment="1">
      <alignment horizontal="left" vertical="top"/>
    </xf>
    <xf numFmtId="0" fontId="8" fillId="5" borderId="4" xfId="1" applyFont="1" applyFill="1" applyBorder="1" applyAlignment="1">
      <alignment horizontal="center" vertical="center" wrapText="1"/>
    </xf>
    <xf numFmtId="0" fontId="8" fillId="5" borderId="23" xfId="1" applyFont="1" applyFill="1" applyBorder="1" applyAlignment="1">
      <alignment horizontal="center" vertical="center" wrapText="1"/>
    </xf>
    <xf numFmtId="0" fontId="8" fillId="5" borderId="5" xfId="1" applyFont="1" applyFill="1" applyBorder="1" applyAlignment="1">
      <alignment horizontal="center" vertical="center" wrapText="1"/>
    </xf>
    <xf numFmtId="0" fontId="8" fillId="5" borderId="6" xfId="1" applyFont="1" applyFill="1" applyBorder="1" applyAlignment="1">
      <alignment horizontal="center" vertical="center" wrapText="1"/>
    </xf>
    <xf numFmtId="0" fontId="8" fillId="5" borderId="0" xfId="1" applyFont="1" applyFill="1" applyAlignment="1">
      <alignment horizontal="center" vertical="center" wrapText="1"/>
    </xf>
    <xf numFmtId="0" fontId="8" fillId="5" borderId="2" xfId="1" applyFont="1" applyFill="1" applyBorder="1" applyAlignment="1">
      <alignment horizontal="center" vertical="center" wrapText="1"/>
    </xf>
    <xf numFmtId="0" fontId="8" fillId="5" borderId="7" xfId="1" applyFont="1" applyFill="1" applyBorder="1" applyAlignment="1">
      <alignment horizontal="center" vertical="center" wrapText="1"/>
    </xf>
    <xf numFmtId="0" fontId="8" fillId="5" borderId="24" xfId="1" applyFont="1" applyFill="1" applyBorder="1" applyAlignment="1">
      <alignment horizontal="center" vertical="center" wrapText="1"/>
    </xf>
    <xf numFmtId="0" fontId="8" fillId="5" borderId="3" xfId="1" applyFont="1" applyFill="1" applyBorder="1" applyAlignment="1">
      <alignment horizontal="center" vertical="center" wrapText="1"/>
    </xf>
    <xf numFmtId="0" fontId="4" fillId="6" borderId="4" xfId="0" applyFont="1" applyFill="1" applyBorder="1" applyAlignment="1" applyProtection="1">
      <alignment horizontal="left" indent="3"/>
      <protection hidden="1"/>
    </xf>
    <xf numFmtId="0" fontId="4" fillId="6" borderId="5" xfId="0" applyFont="1" applyFill="1" applyBorder="1" applyAlignment="1" applyProtection="1">
      <alignment horizontal="left" indent="3"/>
      <protection hidden="1"/>
    </xf>
    <xf numFmtId="0" fontId="5" fillId="6" borderId="6" xfId="0" applyFont="1" applyFill="1" applyBorder="1" applyAlignment="1" applyProtection="1">
      <alignment horizontal="left" vertical="top" wrapText="1"/>
      <protection hidden="1"/>
    </xf>
    <xf numFmtId="0" fontId="5" fillId="6" borderId="2" xfId="0" applyFont="1" applyFill="1" applyBorder="1" applyAlignment="1" applyProtection="1">
      <alignment horizontal="left" vertical="top" wrapText="1"/>
      <protection hidden="1"/>
    </xf>
    <xf numFmtId="0" fontId="2" fillId="6" borderId="6" xfId="1" applyFill="1" applyBorder="1" applyAlignment="1" applyProtection="1">
      <alignment horizontal="left" vertical="top" wrapText="1"/>
      <protection hidden="1"/>
    </xf>
    <xf numFmtId="0" fontId="2" fillId="6" borderId="2" xfId="1" applyFill="1" applyBorder="1" applyAlignment="1" applyProtection="1">
      <alignment horizontal="left" vertical="top" wrapText="1"/>
      <protection hidden="1"/>
    </xf>
  </cellXfs>
  <cellStyles count="3">
    <cellStyle name="Hypertextový odkaz" xfId="1" builtinId="8"/>
    <cellStyle name="Normální" xfId="0" builtinId="0"/>
    <cellStyle name="Procenta" xfId="2" builtinId="5"/>
  </cellStyles>
  <dxfs count="14">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39994506668294322"/>
        </patternFill>
      </fill>
    </dxf>
    <dxf>
      <fill>
        <patternFill>
          <bgColor theme="9" tint="0.39994506668294322"/>
        </patternFill>
      </fill>
      <border>
        <left/>
        <right/>
        <top/>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dotted">
          <color auto="1"/>
        </bottom>
        <vertical/>
        <horizontal/>
      </border>
    </dxf>
    <dxf>
      <fill>
        <patternFill>
          <bgColor theme="0" tint="-0.14996795556505021"/>
        </patternFill>
      </fill>
      <border>
        <left style="thin">
          <color auto="1"/>
        </left>
        <right style="thin">
          <color auto="1"/>
        </right>
        <top style="thin">
          <color auto="1"/>
        </top>
        <bottom style="dashed">
          <color auto="1"/>
        </bottom>
        <vertical/>
        <horizontal/>
      </border>
    </dxf>
    <dxf>
      <font>
        <b/>
        <i val="0"/>
      </font>
      <fill>
        <patternFill>
          <bgColor theme="0" tint="-0.1499679555650502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fill>
        <patternFill>
          <bgColor theme="0" tint="-0.14996795556505021"/>
        </patternFill>
      </fill>
      <border>
        <left style="thin">
          <color auto="1"/>
        </left>
        <right style="thin">
          <color auto="1"/>
        </right>
        <top style="thin">
          <color auto="1"/>
        </top>
        <bottom style="thin">
          <color auto="1"/>
        </bottom>
        <vertical/>
        <horizontal/>
      </border>
    </dxf>
    <dxf>
      <font>
        <b/>
        <i val="0"/>
      </font>
      <fill>
        <patternFill>
          <bgColor theme="0" tint="-0.14996795556505021"/>
        </patternFill>
      </fill>
      <border>
        <left style="thin">
          <color auto="1"/>
        </left>
        <right style="dashed">
          <color auto="1"/>
        </right>
        <top style="thin">
          <color auto="1"/>
        </top>
        <bottom style="thin">
          <color auto="1"/>
        </bottom>
        <vertical/>
        <horizontal/>
      </border>
    </dxf>
    <dxf>
      <font>
        <b/>
        <i val="0"/>
      </font>
      <fill>
        <patternFill>
          <bgColor theme="0" tint="-0.14996795556505021"/>
        </patternFill>
      </fill>
      <border>
        <left style="thin">
          <color auto="1"/>
        </left>
        <right style="dashed">
          <color auto="1"/>
        </right>
        <top style="thin">
          <color auto="1"/>
        </top>
        <bottom style="thin">
          <color auto="1"/>
        </bottom>
        <vertical/>
        <horizontal/>
      </border>
    </dxf>
  </dxfs>
  <tableStyles count="0" defaultTableStyle="TableStyleMedium2" defaultPivotStyle="PivotStyleLight16"/>
  <colors>
    <mruColors>
      <color rgb="FFCCFFCC"/>
      <color rgb="FF33CC33"/>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www.google.cz/map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ludek.riha@arcadia.cz" TargetMode="External"/><Relationship Id="rId2" Type="http://schemas.openxmlformats.org/officeDocument/2006/relationships/hyperlink" Target="mailto:ludek.riha@arcadia.cz" TargetMode="External"/><Relationship Id="rId1" Type="http://schemas.openxmlformats.org/officeDocument/2006/relationships/hyperlink" Target="mailto:ludek.riha@arcadia.cz" TargetMode="External"/><Relationship Id="rId5" Type="http://schemas.openxmlformats.org/officeDocument/2006/relationships/hyperlink" Target="mailto:ludek.riha@arcadia.cz" TargetMode="External"/><Relationship Id="rId4" Type="http://schemas.openxmlformats.org/officeDocument/2006/relationships/hyperlink" Target="mailto:ludek.riha@arcadia.cz"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ludek.riha@arcadia.cz" TargetMode="External"/><Relationship Id="rId2" Type="http://schemas.openxmlformats.org/officeDocument/2006/relationships/hyperlink" Target="mailto:ludek.riha@arcadia.cz" TargetMode="External"/><Relationship Id="rId1" Type="http://schemas.openxmlformats.org/officeDocument/2006/relationships/hyperlink" Target="mailto:ludek.riha@arcadia.cz" TargetMode="External"/><Relationship Id="rId5" Type="http://schemas.openxmlformats.org/officeDocument/2006/relationships/hyperlink" Target="mailto:ludek.riha@arcadia.cz" TargetMode="External"/><Relationship Id="rId4" Type="http://schemas.openxmlformats.org/officeDocument/2006/relationships/hyperlink" Target="mailto:ludek.riha@arcadia.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B3:P62"/>
  <sheetViews>
    <sheetView showGridLines="0" showRowColHeaders="0" tabSelected="1" zoomScaleNormal="100" zoomScalePageLayoutView="70" workbookViewId="0">
      <selection activeCell="F30" sqref="F30:J34"/>
    </sheetView>
  </sheetViews>
  <sheetFormatPr defaultRowHeight="15" x14ac:dyDescent="0.25"/>
  <cols>
    <col min="1" max="1" width="3.85546875" customWidth="1"/>
  </cols>
  <sheetData>
    <row r="3" spans="2:16" x14ac:dyDescent="0.25">
      <c r="B3" t="s">
        <v>41</v>
      </c>
    </row>
    <row r="4" spans="2:16" x14ac:dyDescent="0.25">
      <c r="B4" s="75" t="s">
        <v>48</v>
      </c>
      <c r="C4" s="76"/>
      <c r="D4" s="76"/>
      <c r="E4" s="76"/>
      <c r="F4" s="76"/>
      <c r="G4" s="76"/>
      <c r="H4" s="76"/>
      <c r="I4" s="76"/>
      <c r="J4" s="76"/>
      <c r="K4" s="76"/>
      <c r="L4" s="76"/>
      <c r="M4" s="76"/>
      <c r="N4" s="76"/>
      <c r="O4" s="76"/>
    </row>
    <row r="5" spans="2:16" x14ac:dyDescent="0.25">
      <c r="B5" s="76"/>
      <c r="C5" s="76"/>
      <c r="D5" s="76"/>
      <c r="E5" s="76"/>
      <c r="F5" s="76"/>
      <c r="G5" s="76"/>
      <c r="H5" s="76"/>
      <c r="I5" s="76"/>
      <c r="J5" s="76"/>
      <c r="K5" s="76"/>
      <c r="L5" s="76"/>
      <c r="M5" s="76"/>
      <c r="N5" s="76"/>
      <c r="O5" s="76"/>
    </row>
    <row r="6" spans="2:16" x14ac:dyDescent="0.25">
      <c r="B6" s="76"/>
      <c r="C6" s="76"/>
      <c r="D6" s="76"/>
      <c r="E6" s="76"/>
      <c r="F6" s="76"/>
      <c r="G6" s="76"/>
      <c r="H6" s="76"/>
      <c r="I6" s="76"/>
      <c r="J6" s="76"/>
      <c r="K6" s="76"/>
      <c r="L6" s="76"/>
      <c r="M6" s="76"/>
      <c r="N6" s="76"/>
      <c r="O6" s="76"/>
    </row>
    <row r="7" spans="2:16" x14ac:dyDescent="0.25">
      <c r="B7" s="76"/>
      <c r="C7" s="76"/>
      <c r="D7" s="76"/>
      <c r="E7" s="76"/>
      <c r="F7" s="76"/>
      <c r="G7" s="76"/>
      <c r="H7" s="76"/>
      <c r="I7" s="76"/>
      <c r="J7" s="76"/>
      <c r="K7" s="76"/>
      <c r="L7" s="76"/>
      <c r="M7" s="76"/>
      <c r="N7" s="76"/>
      <c r="O7" s="76"/>
    </row>
    <row r="9" spans="2:16" ht="15" customHeight="1" thickBot="1" x14ac:dyDescent="0.3">
      <c r="B9" s="75" t="s">
        <v>47</v>
      </c>
      <c r="C9" s="75"/>
      <c r="D9" s="75"/>
      <c r="E9" s="75"/>
      <c r="F9" s="75"/>
      <c r="G9" s="75"/>
      <c r="H9" s="75"/>
      <c r="I9" s="75"/>
      <c r="J9" s="75"/>
      <c r="K9" s="75"/>
      <c r="L9" s="75"/>
      <c r="M9" s="75"/>
      <c r="N9" s="75"/>
      <c r="O9" s="75"/>
    </row>
    <row r="10" spans="2:16" ht="15.75" thickBot="1" x14ac:dyDescent="0.3">
      <c r="B10" s="75"/>
      <c r="C10" s="75"/>
      <c r="D10" s="75"/>
      <c r="E10" s="75"/>
      <c r="F10" s="75"/>
      <c r="G10" s="75"/>
      <c r="H10" s="75"/>
      <c r="I10" s="75"/>
      <c r="J10" s="75"/>
      <c r="K10" s="75"/>
      <c r="L10" s="75"/>
      <c r="M10" s="75"/>
      <c r="N10" s="75"/>
      <c r="O10" s="75"/>
      <c r="P10" s="9"/>
    </row>
    <row r="11" spans="2:16" ht="16.5" thickBot="1" x14ac:dyDescent="0.3">
      <c r="B11" s="75"/>
      <c r="C11" s="75"/>
      <c r="D11" s="75"/>
      <c r="E11" s="75"/>
      <c r="F11" s="75"/>
      <c r="G11" s="75"/>
      <c r="H11" s="75"/>
      <c r="I11" s="75"/>
      <c r="J11" s="75"/>
      <c r="K11" s="75"/>
      <c r="L11" s="75"/>
      <c r="M11" s="75"/>
      <c r="N11" s="75"/>
      <c r="O11" s="75"/>
      <c r="P11" s="8"/>
    </row>
    <row r="12" spans="2:16" x14ac:dyDescent="0.25">
      <c r="B12" s="75"/>
      <c r="C12" s="75"/>
      <c r="D12" s="75"/>
      <c r="E12" s="75"/>
      <c r="F12" s="75"/>
      <c r="G12" s="75"/>
      <c r="H12" s="75"/>
      <c r="I12" s="75"/>
      <c r="J12" s="75"/>
      <c r="K12" s="75"/>
      <c r="L12" s="75"/>
      <c r="M12" s="75"/>
      <c r="N12" s="75"/>
      <c r="O12" s="75"/>
    </row>
    <row r="13" spans="2:16" x14ac:dyDescent="0.25">
      <c r="B13" s="75"/>
      <c r="C13" s="75"/>
      <c r="D13" s="75"/>
      <c r="E13" s="75"/>
      <c r="F13" s="75"/>
      <c r="G13" s="75"/>
      <c r="H13" s="75"/>
      <c r="I13" s="75"/>
      <c r="J13" s="75"/>
      <c r="K13" s="75"/>
      <c r="L13" s="75"/>
      <c r="M13" s="75"/>
      <c r="N13" s="75"/>
      <c r="O13" s="75"/>
    </row>
    <row r="14" spans="2:16" x14ac:dyDescent="0.25">
      <c r="B14" s="75"/>
      <c r="C14" s="75"/>
      <c r="D14" s="75"/>
      <c r="E14" s="75"/>
      <c r="F14" s="75"/>
      <c r="G14" s="75"/>
      <c r="H14" s="75"/>
      <c r="I14" s="75"/>
      <c r="J14" s="75"/>
      <c r="K14" s="75"/>
      <c r="L14" s="75"/>
      <c r="M14" s="75"/>
      <c r="N14" s="75"/>
      <c r="O14" s="75"/>
    </row>
    <row r="15" spans="2:16" x14ac:dyDescent="0.25">
      <c r="B15" s="75"/>
      <c r="C15" s="75"/>
      <c r="D15" s="75"/>
      <c r="E15" s="75"/>
      <c r="F15" s="75"/>
      <c r="G15" s="75"/>
      <c r="H15" s="75"/>
      <c r="I15" s="75"/>
      <c r="J15" s="75"/>
      <c r="K15" s="75"/>
      <c r="L15" s="75"/>
      <c r="M15" s="75"/>
      <c r="N15" s="75"/>
      <c r="O15" s="75"/>
    </row>
    <row r="16" spans="2:16" x14ac:dyDescent="0.25">
      <c r="B16" s="75"/>
      <c r="C16" s="75"/>
      <c r="D16" s="75"/>
      <c r="E16" s="75"/>
      <c r="F16" s="75"/>
      <c r="G16" s="75"/>
      <c r="H16" s="75"/>
      <c r="I16" s="75"/>
      <c r="J16" s="75"/>
      <c r="K16" s="75"/>
      <c r="L16" s="75"/>
      <c r="M16" s="75"/>
      <c r="N16" s="75"/>
      <c r="O16" s="75"/>
    </row>
    <row r="17" spans="2:15" x14ac:dyDescent="0.25">
      <c r="B17" s="75"/>
      <c r="C17" s="75"/>
      <c r="D17" s="75"/>
      <c r="E17" s="75"/>
      <c r="F17" s="75"/>
      <c r="G17" s="75"/>
      <c r="H17" s="75"/>
      <c r="I17" s="75"/>
      <c r="J17" s="75"/>
      <c r="K17" s="75"/>
      <c r="L17" s="75"/>
      <c r="M17" s="75"/>
      <c r="N17" s="75"/>
      <c r="O17" s="75"/>
    </row>
    <row r="18" spans="2:15" x14ac:dyDescent="0.25">
      <c r="B18" s="75"/>
      <c r="C18" s="75"/>
      <c r="D18" s="75"/>
      <c r="E18" s="75"/>
      <c r="F18" s="75"/>
      <c r="G18" s="75"/>
      <c r="H18" s="75"/>
      <c r="I18" s="75"/>
      <c r="J18" s="75"/>
      <c r="K18" s="75"/>
      <c r="L18" s="75"/>
      <c r="M18" s="75"/>
      <c r="N18" s="75"/>
      <c r="O18" s="75"/>
    </row>
    <row r="19" spans="2:15" x14ac:dyDescent="0.25">
      <c r="B19" s="75"/>
      <c r="C19" s="75"/>
      <c r="D19" s="75"/>
      <c r="E19" s="75"/>
      <c r="F19" s="75"/>
      <c r="G19" s="75"/>
      <c r="H19" s="75"/>
      <c r="I19" s="75"/>
      <c r="J19" s="75"/>
      <c r="K19" s="75"/>
      <c r="L19" s="75"/>
      <c r="M19" s="75"/>
      <c r="N19" s="75"/>
      <c r="O19" s="75"/>
    </row>
    <row r="20" spans="2:15" x14ac:dyDescent="0.25">
      <c r="B20" s="75"/>
      <c r="C20" s="75"/>
      <c r="D20" s="75"/>
      <c r="E20" s="75"/>
      <c r="F20" s="75"/>
      <c r="G20" s="75"/>
      <c r="H20" s="75"/>
      <c r="I20" s="75"/>
      <c r="J20" s="75"/>
      <c r="K20" s="75"/>
      <c r="L20" s="75"/>
      <c r="M20" s="75"/>
      <c r="N20" s="75"/>
      <c r="O20" s="75"/>
    </row>
    <row r="21" spans="2:15" x14ac:dyDescent="0.25">
      <c r="B21" s="75"/>
      <c r="C21" s="75"/>
      <c r="D21" s="75"/>
      <c r="E21" s="75"/>
      <c r="F21" s="75"/>
      <c r="G21" s="75"/>
      <c r="H21" s="75"/>
      <c r="I21" s="75"/>
      <c r="J21" s="75"/>
      <c r="K21" s="75"/>
      <c r="L21" s="75"/>
      <c r="M21" s="75"/>
      <c r="N21" s="75"/>
      <c r="O21" s="75"/>
    </row>
    <row r="22" spans="2:15" x14ac:dyDescent="0.25">
      <c r="B22" s="75"/>
      <c r="C22" s="75"/>
      <c r="D22" s="75"/>
      <c r="E22" s="75"/>
      <c r="F22" s="75"/>
      <c r="G22" s="75"/>
      <c r="H22" s="75"/>
      <c r="I22" s="75"/>
      <c r="J22" s="75"/>
      <c r="K22" s="75"/>
      <c r="L22" s="75"/>
      <c r="M22" s="75"/>
      <c r="N22" s="75"/>
      <c r="O22" s="75"/>
    </row>
    <row r="23" spans="2:15" x14ac:dyDescent="0.25">
      <c r="B23" s="75"/>
      <c r="C23" s="75"/>
      <c r="D23" s="75"/>
      <c r="E23" s="75"/>
      <c r="F23" s="75"/>
      <c r="G23" s="75"/>
      <c r="H23" s="75"/>
      <c r="I23" s="75"/>
      <c r="J23" s="75"/>
      <c r="K23" s="75"/>
      <c r="L23" s="75"/>
      <c r="M23" s="75"/>
      <c r="N23" s="75"/>
      <c r="O23" s="75"/>
    </row>
    <row r="24" spans="2:15" x14ac:dyDescent="0.25">
      <c r="B24" s="75"/>
      <c r="C24" s="75"/>
      <c r="D24" s="75"/>
      <c r="E24" s="75"/>
      <c r="F24" s="75"/>
      <c r="G24" s="75"/>
      <c r="H24" s="75"/>
      <c r="I24" s="75"/>
      <c r="J24" s="75"/>
      <c r="K24" s="75"/>
      <c r="L24" s="75"/>
      <c r="M24" s="75"/>
      <c r="N24" s="75"/>
      <c r="O24" s="75"/>
    </row>
    <row r="25" spans="2:15" x14ac:dyDescent="0.25">
      <c r="B25" s="75"/>
      <c r="C25" s="75"/>
      <c r="D25" s="75"/>
      <c r="E25" s="75"/>
      <c r="F25" s="75"/>
      <c r="G25" s="75"/>
      <c r="H25" s="75"/>
      <c r="I25" s="75"/>
      <c r="J25" s="75"/>
      <c r="K25" s="75"/>
      <c r="L25" s="75"/>
      <c r="M25" s="75"/>
      <c r="N25" s="75"/>
      <c r="O25" s="75"/>
    </row>
    <row r="26" spans="2:15" x14ac:dyDescent="0.25">
      <c r="B26" s="75"/>
      <c r="C26" s="75"/>
      <c r="D26" s="75"/>
      <c r="E26" s="75"/>
      <c r="F26" s="75"/>
      <c r="G26" s="75"/>
      <c r="H26" s="75"/>
      <c r="I26" s="75"/>
      <c r="J26" s="75"/>
      <c r="K26" s="75"/>
      <c r="L26" s="75"/>
      <c r="M26" s="75"/>
      <c r="N26" s="75"/>
      <c r="O26" s="75"/>
    </row>
    <row r="27" spans="2:15" x14ac:dyDescent="0.25">
      <c r="B27" s="75"/>
      <c r="C27" s="75"/>
      <c r="D27" s="75"/>
      <c r="E27" s="75"/>
      <c r="F27" s="75"/>
      <c r="G27" s="75"/>
      <c r="H27" s="75"/>
      <c r="I27" s="75"/>
      <c r="J27" s="75"/>
      <c r="K27" s="75"/>
      <c r="L27" s="75"/>
      <c r="M27" s="75"/>
      <c r="N27" s="75"/>
      <c r="O27" s="75"/>
    </row>
    <row r="28" spans="2:15" x14ac:dyDescent="0.25">
      <c r="B28" s="10"/>
      <c r="C28" s="10"/>
      <c r="D28" s="10"/>
      <c r="E28" s="10"/>
      <c r="F28" s="10"/>
      <c r="G28" s="10"/>
      <c r="H28" s="10"/>
      <c r="I28" s="10"/>
      <c r="J28" s="10"/>
      <c r="K28" s="10"/>
      <c r="L28" s="10"/>
      <c r="M28" s="10"/>
      <c r="N28" s="10"/>
      <c r="O28" s="10"/>
    </row>
    <row r="29" spans="2:15" ht="15.75" thickBot="1" x14ac:dyDescent="0.3">
      <c r="B29" s="10"/>
      <c r="C29" s="10"/>
      <c r="D29" s="10"/>
      <c r="E29" s="10"/>
      <c r="F29" s="10"/>
      <c r="G29" s="10"/>
      <c r="H29" s="10"/>
      <c r="I29" s="10"/>
      <c r="J29" s="10"/>
      <c r="K29" s="10"/>
      <c r="L29" s="10"/>
      <c r="M29" s="10"/>
      <c r="N29" s="10"/>
      <c r="O29" s="10"/>
    </row>
    <row r="30" spans="2:15" x14ac:dyDescent="0.25">
      <c r="B30" s="10"/>
      <c r="C30" s="10"/>
      <c r="D30" s="10"/>
      <c r="E30" s="10"/>
      <c r="F30" s="77" t="s">
        <v>46</v>
      </c>
      <c r="G30" s="78"/>
      <c r="H30" s="78"/>
      <c r="I30" s="78"/>
      <c r="J30" s="79"/>
      <c r="K30" s="10"/>
      <c r="L30" s="10"/>
      <c r="M30" s="10"/>
      <c r="N30" s="10"/>
      <c r="O30" s="10"/>
    </row>
    <row r="31" spans="2:15" x14ac:dyDescent="0.25">
      <c r="B31" s="10"/>
      <c r="C31" s="10"/>
      <c r="D31" s="10"/>
      <c r="E31" s="10"/>
      <c r="F31" s="80"/>
      <c r="G31" s="81"/>
      <c r="H31" s="81"/>
      <c r="I31" s="81"/>
      <c r="J31" s="82"/>
      <c r="K31" s="10"/>
      <c r="L31" s="10"/>
      <c r="M31" s="10"/>
      <c r="N31" s="10"/>
      <c r="O31" s="10"/>
    </row>
    <row r="32" spans="2:15" x14ac:dyDescent="0.25">
      <c r="B32" s="10"/>
      <c r="C32" s="10"/>
      <c r="D32" s="10"/>
      <c r="E32" s="10"/>
      <c r="F32" s="80"/>
      <c r="G32" s="81"/>
      <c r="H32" s="81"/>
      <c r="I32" s="81"/>
      <c r="J32" s="82"/>
      <c r="K32" s="10"/>
      <c r="L32" s="10"/>
      <c r="M32" s="10"/>
      <c r="N32" s="10"/>
      <c r="O32" s="10"/>
    </row>
    <row r="33" spans="2:15" x14ac:dyDescent="0.25">
      <c r="B33" s="10"/>
      <c r="C33" s="10"/>
      <c r="D33" s="10"/>
      <c r="E33" s="10"/>
      <c r="F33" s="80"/>
      <c r="G33" s="81"/>
      <c r="H33" s="81"/>
      <c r="I33" s="81"/>
      <c r="J33" s="82"/>
      <c r="K33" s="10"/>
      <c r="L33" s="10"/>
      <c r="M33" s="10"/>
      <c r="N33" s="10"/>
      <c r="O33" s="10"/>
    </row>
    <row r="34" spans="2:15" ht="15.75" thickBot="1" x14ac:dyDescent="0.3">
      <c r="B34" s="10"/>
      <c r="C34" s="10"/>
      <c r="D34" s="10"/>
      <c r="E34" s="10"/>
      <c r="F34" s="83"/>
      <c r="G34" s="84"/>
      <c r="H34" s="84"/>
      <c r="I34" s="84"/>
      <c r="J34" s="85"/>
      <c r="K34" s="10"/>
      <c r="L34" s="10"/>
      <c r="M34" s="10"/>
      <c r="N34" s="10"/>
      <c r="O34" s="10"/>
    </row>
    <row r="35" spans="2:15" x14ac:dyDescent="0.25">
      <c r="B35" s="10"/>
      <c r="C35" s="10"/>
      <c r="D35" s="10"/>
      <c r="E35" s="10"/>
      <c r="F35" s="10"/>
      <c r="G35" s="10"/>
      <c r="H35" s="10"/>
      <c r="I35" s="10"/>
      <c r="J35" s="10"/>
      <c r="K35" s="10"/>
      <c r="L35" s="10"/>
      <c r="M35" s="10"/>
      <c r="N35" s="10"/>
      <c r="O35" s="10"/>
    </row>
    <row r="36" spans="2:15" x14ac:dyDescent="0.25">
      <c r="B36" s="10"/>
      <c r="C36" s="10"/>
      <c r="D36" s="10"/>
      <c r="E36" s="10"/>
      <c r="F36" s="10"/>
      <c r="G36" s="10"/>
      <c r="H36" s="10"/>
      <c r="I36" s="10"/>
      <c r="J36" s="10"/>
      <c r="K36" s="10"/>
      <c r="L36" s="10"/>
      <c r="M36" s="10"/>
      <c r="N36" s="10"/>
      <c r="O36" s="10"/>
    </row>
    <row r="37" spans="2:15" x14ac:dyDescent="0.25">
      <c r="B37" s="10"/>
      <c r="C37" s="10"/>
      <c r="D37" s="10"/>
      <c r="E37" s="10"/>
      <c r="F37" s="10"/>
      <c r="G37" s="10"/>
      <c r="H37" s="10"/>
      <c r="I37" s="10"/>
      <c r="J37" s="10"/>
      <c r="K37" s="10"/>
      <c r="L37" s="10"/>
      <c r="M37" s="10"/>
      <c r="N37" s="10"/>
      <c r="O37" s="10"/>
    </row>
    <row r="38" spans="2:15" x14ac:dyDescent="0.25">
      <c r="B38" s="10"/>
      <c r="C38" s="10"/>
      <c r="D38" s="10"/>
      <c r="E38" s="10"/>
      <c r="F38" s="10"/>
      <c r="G38" s="10"/>
      <c r="H38" s="10"/>
      <c r="I38" s="10"/>
      <c r="J38" s="10"/>
      <c r="K38" s="10"/>
      <c r="L38" s="10"/>
      <c r="M38" s="10"/>
      <c r="N38" s="10"/>
      <c r="O38" s="10"/>
    </row>
    <row r="39" spans="2:15" x14ac:dyDescent="0.25">
      <c r="B39" s="10"/>
      <c r="C39" s="10"/>
      <c r="D39" s="10"/>
      <c r="E39" s="10"/>
      <c r="F39" s="10"/>
      <c r="G39" s="10"/>
      <c r="H39" s="10"/>
      <c r="I39" s="10"/>
      <c r="J39" s="10"/>
      <c r="K39" s="10"/>
      <c r="L39" s="10"/>
      <c r="M39" s="10"/>
      <c r="N39" s="10"/>
      <c r="O39" s="10"/>
    </row>
    <row r="40" spans="2:15" x14ac:dyDescent="0.25">
      <c r="B40" s="10"/>
      <c r="C40" s="10"/>
      <c r="D40" s="10"/>
      <c r="E40" s="10"/>
      <c r="F40" s="10"/>
      <c r="G40" s="10"/>
      <c r="H40" s="10"/>
      <c r="I40" s="10"/>
      <c r="J40" s="10"/>
      <c r="K40" s="10"/>
      <c r="L40" s="10"/>
      <c r="M40" s="10"/>
      <c r="N40" s="10"/>
      <c r="O40" s="10"/>
    </row>
    <row r="41" spans="2:15" x14ac:dyDescent="0.25">
      <c r="B41" s="10"/>
      <c r="C41" s="10"/>
      <c r="D41" s="10"/>
      <c r="E41" s="10"/>
      <c r="F41" s="10"/>
      <c r="G41" s="10"/>
      <c r="H41" s="10"/>
      <c r="I41" s="10"/>
      <c r="J41" s="10"/>
      <c r="K41" s="10"/>
      <c r="L41" s="10"/>
      <c r="M41" s="10"/>
      <c r="N41" s="10"/>
      <c r="O41" s="10"/>
    </row>
    <row r="42" spans="2:15" x14ac:dyDescent="0.25">
      <c r="B42" s="10"/>
      <c r="C42" s="10"/>
      <c r="D42" s="10"/>
      <c r="E42" s="10"/>
      <c r="F42" s="10"/>
      <c r="G42" s="10"/>
      <c r="H42" s="10"/>
      <c r="I42" s="10"/>
      <c r="J42" s="10"/>
      <c r="K42" s="10"/>
      <c r="L42" s="10"/>
      <c r="M42" s="10"/>
      <c r="N42" s="10"/>
      <c r="O42" s="10"/>
    </row>
    <row r="43" spans="2:15" x14ac:dyDescent="0.25">
      <c r="B43" s="10"/>
      <c r="C43" s="10"/>
      <c r="D43" s="10"/>
      <c r="E43" s="10"/>
      <c r="F43" s="10"/>
      <c r="G43" s="10"/>
      <c r="H43" s="10"/>
      <c r="I43" s="10"/>
      <c r="J43" s="10"/>
      <c r="K43" s="10"/>
      <c r="L43" s="10"/>
      <c r="M43" s="10"/>
      <c r="N43" s="10"/>
      <c r="O43" s="10"/>
    </row>
    <row r="44" spans="2:15" x14ac:dyDescent="0.25">
      <c r="B44" s="10"/>
      <c r="C44" s="10"/>
      <c r="D44" s="10"/>
      <c r="E44" s="10"/>
      <c r="F44" s="10"/>
      <c r="G44" s="10"/>
      <c r="H44" s="10"/>
      <c r="I44" s="10"/>
      <c r="J44" s="10"/>
      <c r="K44" s="10"/>
      <c r="L44" s="10"/>
      <c r="M44" s="10"/>
      <c r="N44" s="10"/>
      <c r="O44" s="10"/>
    </row>
    <row r="45" spans="2:15" x14ac:dyDescent="0.25">
      <c r="B45" s="10"/>
      <c r="C45" s="10"/>
      <c r="D45" s="10"/>
      <c r="E45" s="10"/>
      <c r="F45" s="10"/>
      <c r="G45" s="10"/>
      <c r="H45" s="10"/>
      <c r="I45" s="10"/>
      <c r="J45" s="10"/>
      <c r="K45" s="10"/>
      <c r="L45" s="10"/>
      <c r="M45" s="10"/>
      <c r="N45" s="10"/>
      <c r="O45" s="10"/>
    </row>
    <row r="46" spans="2:15" x14ac:dyDescent="0.25">
      <c r="B46" s="10"/>
      <c r="C46" s="10"/>
      <c r="D46" s="10"/>
      <c r="E46" s="10"/>
      <c r="F46" s="10"/>
      <c r="G46" s="10"/>
      <c r="H46" s="10"/>
      <c r="I46" s="10"/>
      <c r="J46" s="10"/>
      <c r="K46" s="10"/>
      <c r="L46" s="10"/>
      <c r="M46" s="10"/>
      <c r="N46" s="10"/>
      <c r="O46" s="10"/>
    </row>
    <row r="47" spans="2:15" x14ac:dyDescent="0.25">
      <c r="B47" s="10"/>
      <c r="C47" s="10"/>
      <c r="D47" s="10"/>
      <c r="E47" s="10"/>
      <c r="F47" s="10"/>
      <c r="G47" s="10"/>
      <c r="H47" s="10"/>
      <c r="I47" s="10"/>
      <c r="J47" s="10"/>
      <c r="K47" s="10"/>
      <c r="L47" s="10"/>
      <c r="M47" s="10"/>
      <c r="N47" s="10"/>
      <c r="O47" s="10"/>
    </row>
    <row r="48" spans="2:15" x14ac:dyDescent="0.25">
      <c r="B48" s="10"/>
      <c r="C48" s="10"/>
      <c r="D48" s="10"/>
      <c r="E48" s="10"/>
      <c r="F48" s="10"/>
      <c r="G48" s="10"/>
      <c r="H48" s="10"/>
      <c r="I48" s="10"/>
      <c r="J48" s="10"/>
      <c r="K48" s="10"/>
      <c r="L48" s="10"/>
      <c r="M48" s="10"/>
      <c r="N48" s="10"/>
      <c r="O48" s="10"/>
    </row>
    <row r="49" spans="2:15" x14ac:dyDescent="0.25">
      <c r="B49" s="10"/>
      <c r="C49" s="10"/>
      <c r="D49" s="10"/>
      <c r="E49" s="10"/>
      <c r="F49" s="10"/>
      <c r="G49" s="10"/>
      <c r="H49" s="10"/>
      <c r="I49" s="10"/>
      <c r="J49" s="10"/>
      <c r="K49" s="10"/>
      <c r="L49" s="10"/>
      <c r="M49" s="10"/>
      <c r="N49" s="10"/>
      <c r="O49" s="10"/>
    </row>
    <row r="50" spans="2:15" x14ac:dyDescent="0.25">
      <c r="B50" s="10"/>
      <c r="C50" s="10"/>
      <c r="D50" s="10"/>
      <c r="E50" s="10"/>
      <c r="F50" s="10"/>
      <c r="G50" s="10"/>
      <c r="H50" s="10"/>
      <c r="I50" s="10"/>
      <c r="J50" s="10"/>
      <c r="K50" s="10"/>
      <c r="L50" s="10"/>
      <c r="M50" s="10"/>
      <c r="N50" s="10"/>
      <c r="O50" s="10"/>
    </row>
    <row r="51" spans="2:15" x14ac:dyDescent="0.25">
      <c r="B51" s="10"/>
      <c r="C51" s="10"/>
      <c r="D51" s="10"/>
      <c r="E51" s="10"/>
      <c r="F51" s="10"/>
      <c r="G51" s="10"/>
      <c r="H51" s="10"/>
      <c r="I51" s="10"/>
      <c r="J51" s="10"/>
      <c r="K51" s="10"/>
      <c r="L51" s="10"/>
      <c r="M51" s="10"/>
      <c r="N51" s="10"/>
      <c r="O51" s="10"/>
    </row>
    <row r="52" spans="2:15" x14ac:dyDescent="0.25">
      <c r="B52" s="10"/>
      <c r="C52" s="10"/>
      <c r="D52" s="10"/>
      <c r="E52" s="10"/>
      <c r="F52" s="10"/>
      <c r="G52" s="10"/>
      <c r="H52" s="10"/>
      <c r="I52" s="10"/>
      <c r="J52" s="10"/>
      <c r="K52" s="10"/>
      <c r="L52" s="10"/>
      <c r="M52" s="10"/>
      <c r="N52" s="10"/>
      <c r="O52" s="10"/>
    </row>
    <row r="53" spans="2:15" x14ac:dyDescent="0.25">
      <c r="B53" s="10"/>
      <c r="C53" s="10"/>
      <c r="D53" s="10"/>
      <c r="E53" s="10"/>
      <c r="F53" s="10"/>
      <c r="G53" s="10"/>
      <c r="H53" s="10"/>
      <c r="I53" s="10"/>
      <c r="J53" s="10"/>
      <c r="K53" s="10"/>
      <c r="L53" s="10"/>
      <c r="M53" s="10"/>
      <c r="N53" s="10"/>
      <c r="O53" s="10"/>
    </row>
    <row r="54" spans="2:15" x14ac:dyDescent="0.25">
      <c r="B54" s="10"/>
      <c r="C54" s="10"/>
      <c r="D54" s="10"/>
      <c r="E54" s="10"/>
      <c r="F54" s="10"/>
      <c r="G54" s="10"/>
      <c r="H54" s="10"/>
      <c r="I54" s="10"/>
      <c r="J54" s="10"/>
      <c r="K54" s="10"/>
      <c r="L54" s="10"/>
      <c r="M54" s="10"/>
      <c r="N54" s="10"/>
      <c r="O54" s="10"/>
    </row>
    <row r="55" spans="2:15" x14ac:dyDescent="0.25">
      <c r="B55" s="10"/>
      <c r="C55" s="10"/>
      <c r="D55" s="10"/>
      <c r="E55" s="10"/>
      <c r="F55" s="10"/>
      <c r="G55" s="10"/>
      <c r="H55" s="10"/>
      <c r="I55" s="10"/>
      <c r="J55" s="10"/>
      <c r="K55" s="10"/>
      <c r="L55" s="10"/>
      <c r="M55" s="10"/>
      <c r="N55" s="10"/>
      <c r="O55" s="10"/>
    </row>
    <row r="56" spans="2:15" x14ac:dyDescent="0.25">
      <c r="B56" s="10"/>
      <c r="C56" s="10"/>
      <c r="D56" s="10"/>
      <c r="E56" s="10"/>
      <c r="F56" s="10"/>
      <c r="G56" s="10"/>
      <c r="H56" s="10"/>
      <c r="I56" s="10"/>
      <c r="J56" s="10"/>
      <c r="K56" s="10"/>
      <c r="L56" s="10"/>
      <c r="M56" s="10"/>
      <c r="N56" s="10"/>
      <c r="O56" s="10"/>
    </row>
    <row r="57" spans="2:15" x14ac:dyDescent="0.25">
      <c r="B57" s="10"/>
      <c r="C57" s="10"/>
      <c r="D57" s="10"/>
      <c r="E57" s="10"/>
      <c r="F57" s="10"/>
      <c r="G57" s="10"/>
      <c r="H57" s="10"/>
      <c r="I57" s="10"/>
      <c r="J57" s="10"/>
      <c r="K57" s="10"/>
      <c r="L57" s="10"/>
      <c r="M57" s="10"/>
      <c r="N57" s="10"/>
      <c r="O57" s="10"/>
    </row>
    <row r="58" spans="2:15" x14ac:dyDescent="0.25">
      <c r="B58" s="10"/>
      <c r="C58" s="10"/>
      <c r="D58" s="10"/>
      <c r="E58" s="10"/>
      <c r="F58" s="10"/>
      <c r="G58" s="10"/>
      <c r="H58" s="10"/>
      <c r="I58" s="10"/>
      <c r="J58" s="10"/>
      <c r="K58" s="10"/>
      <c r="L58" s="10"/>
      <c r="M58" s="10"/>
      <c r="N58" s="10"/>
      <c r="O58" s="10"/>
    </row>
    <row r="59" spans="2:15" x14ac:dyDescent="0.25">
      <c r="B59" s="10"/>
      <c r="C59" s="10"/>
      <c r="D59" s="10"/>
      <c r="E59" s="10"/>
      <c r="F59" s="10"/>
      <c r="G59" s="10"/>
      <c r="H59" s="10"/>
      <c r="I59" s="10"/>
      <c r="J59" s="10"/>
      <c r="K59" s="10"/>
      <c r="L59" s="10"/>
      <c r="M59" s="10"/>
      <c r="N59" s="10"/>
      <c r="O59" s="10"/>
    </row>
    <row r="60" spans="2:15" x14ac:dyDescent="0.25">
      <c r="B60" s="10"/>
      <c r="C60" s="10"/>
      <c r="D60" s="10"/>
      <c r="E60" s="10"/>
      <c r="F60" s="10"/>
      <c r="G60" s="10"/>
      <c r="H60" s="10"/>
      <c r="I60" s="10"/>
      <c r="J60" s="10"/>
      <c r="K60" s="10"/>
      <c r="L60" s="10"/>
      <c r="M60" s="10"/>
      <c r="N60" s="10"/>
      <c r="O60" s="10"/>
    </row>
    <row r="61" spans="2:15" x14ac:dyDescent="0.25">
      <c r="B61" s="10"/>
      <c r="C61" s="10"/>
      <c r="D61" s="10"/>
      <c r="E61" s="10"/>
      <c r="F61" s="10"/>
      <c r="G61" s="10"/>
      <c r="H61" s="10"/>
      <c r="I61" s="10"/>
      <c r="J61" s="10"/>
      <c r="K61" s="10"/>
      <c r="L61" s="10"/>
      <c r="M61" s="10"/>
      <c r="N61" s="10"/>
      <c r="O61" s="10"/>
    </row>
    <row r="62" spans="2:15" x14ac:dyDescent="0.25">
      <c r="B62" s="10"/>
      <c r="C62" s="10"/>
      <c r="D62" s="10"/>
      <c r="E62" s="10"/>
      <c r="F62" s="10"/>
      <c r="G62" s="10"/>
      <c r="H62" s="10"/>
      <c r="I62" s="10"/>
      <c r="J62" s="10"/>
      <c r="K62" s="10"/>
      <c r="L62" s="10"/>
      <c r="M62" s="10"/>
      <c r="N62" s="10"/>
      <c r="O62" s="10"/>
    </row>
  </sheetData>
  <sheetProtection sheet="1" objects="1" scenarios="1"/>
  <mergeCells count="3">
    <mergeCell ref="B4:O7"/>
    <mergeCell ref="B9:O27"/>
    <mergeCell ref="F30:J34"/>
  </mergeCells>
  <hyperlinks>
    <hyperlink ref="F30:J34" location="'Kalkulační list akce'!A1" display="Přejít k vyplňování" xr:uid="{00000000-0004-0000-0000-000000000000}"/>
  </hyperlinks>
  <printOptions horizontalCentered="1"/>
  <pageMargins left="0.70866141732283472" right="0.70866141732283472" top="0.78740157480314965" bottom="0.78740157480314965" header="0.31496062992125984" footer="0.31496062992125984"/>
  <pageSetup paperSize="9" scale="92" orientation="landscape" r:id="rId1"/>
  <headerFooter>
    <oddHeader>&amp;C&amp;"-,Tučné"&amp;16MOTIVAČNÍ PROGRAM PRO OBCE 2016
&amp;14Návod na vyplnění 
Přílohy žádosti o příspěvek na podporu informovanosti
&amp;R&amp;G</oddHeader>
    <oddFooter>&amp;LKontakty ELEKTROWIN a.s.:
mail: info@elektrowin.cz
tel: 241 091 835</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Title="Chyba výběru!" error="Hodnota v buňce není platná!" xr:uid="{00000000-0002-0000-0000-000000000000}">
          <x14:formula1>
            <xm:f>data!$N$3:$N$6</xm:f>
          </x14:formula1>
          <xm:sqref>P11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I66"/>
  <sheetViews>
    <sheetView showGridLines="0" showRowColHeaders="0" zoomScale="85" zoomScaleNormal="85" zoomScalePageLayoutView="50" workbookViewId="0">
      <selection activeCell="C9" sqref="C9"/>
    </sheetView>
  </sheetViews>
  <sheetFormatPr defaultRowHeight="15" x14ac:dyDescent="0.25"/>
  <cols>
    <col min="1" max="1" width="3.140625" customWidth="1"/>
    <col min="2" max="2" width="61" customWidth="1"/>
    <col min="3" max="3" width="49.140625" customWidth="1"/>
    <col min="4" max="4" width="33.5703125" customWidth="1"/>
    <col min="5" max="5" width="35.140625" customWidth="1"/>
    <col min="6" max="6" width="16.140625" customWidth="1"/>
    <col min="7" max="7" width="9.140625" hidden="1" customWidth="1"/>
    <col min="8" max="8" width="51.28515625" hidden="1" customWidth="1"/>
    <col min="9" max="9" width="10.85546875" hidden="1" customWidth="1"/>
    <col min="10" max="10" width="9.140625" customWidth="1"/>
  </cols>
  <sheetData>
    <row r="1" spans="2:9" ht="15.75" thickBot="1" x14ac:dyDescent="0.3"/>
    <row r="2" spans="2:9" ht="15.75" x14ac:dyDescent="0.25">
      <c r="B2" s="24" t="s">
        <v>16</v>
      </c>
      <c r="C2" s="25"/>
      <c r="D2" s="86" t="s">
        <v>39</v>
      </c>
      <c r="E2" s="87"/>
    </row>
    <row r="3" spans="2:9" ht="15.75" x14ac:dyDescent="0.25">
      <c r="B3" s="26" t="s">
        <v>79</v>
      </c>
      <c r="C3" s="27"/>
      <c r="D3" s="28"/>
      <c r="E3" s="29"/>
      <c r="G3" t="s">
        <v>55</v>
      </c>
    </row>
    <row r="4" spans="2:9" ht="15.6" customHeight="1" x14ac:dyDescent="0.25">
      <c r="B4" s="30" t="s">
        <v>38</v>
      </c>
      <c r="C4" s="31"/>
      <c r="D4" s="88" t="str">
        <f>IF(ISERROR(VLOOKUP(C9,data!B:BJ,61,0)),"",VLOOKUP(C9,data!B:BJ,61,0))</f>
        <v/>
      </c>
      <c r="E4" s="89"/>
      <c r="G4" t="s">
        <v>54</v>
      </c>
    </row>
    <row r="5" spans="2:9" ht="15.75" x14ac:dyDescent="0.25">
      <c r="B5" s="30" t="s">
        <v>21</v>
      </c>
      <c r="C5" s="31"/>
      <c r="D5" s="88"/>
      <c r="E5" s="89"/>
    </row>
    <row r="6" spans="2:9" ht="15.75" x14ac:dyDescent="0.25">
      <c r="B6" s="32" t="s">
        <v>22</v>
      </c>
      <c r="C6" s="33"/>
      <c r="D6" s="88"/>
      <c r="E6" s="89"/>
    </row>
    <row r="7" spans="2:9" ht="15.75" x14ac:dyDescent="0.25">
      <c r="B7" s="32" t="s">
        <v>23</v>
      </c>
      <c r="C7" s="34"/>
      <c r="D7" s="88"/>
      <c r="E7" s="89"/>
    </row>
    <row r="8" spans="2:9" ht="15.75" x14ac:dyDescent="0.25">
      <c r="B8" s="35" t="s">
        <v>24</v>
      </c>
      <c r="C8" s="36"/>
      <c r="D8" s="88"/>
      <c r="E8" s="89"/>
    </row>
    <row r="9" spans="2:9" ht="15.75" x14ac:dyDescent="0.25">
      <c r="B9" s="37" t="s">
        <v>26</v>
      </c>
      <c r="C9" s="23"/>
      <c r="D9" s="88"/>
      <c r="E9" s="89"/>
    </row>
    <row r="10" spans="2:9" ht="15.75" x14ac:dyDescent="0.25">
      <c r="B10" s="32" t="s">
        <v>17</v>
      </c>
      <c r="C10" s="38"/>
      <c r="D10" s="88"/>
      <c r="E10" s="89"/>
    </row>
    <row r="11" spans="2:9" ht="15.75" x14ac:dyDescent="0.25">
      <c r="B11" s="32" t="s">
        <v>84</v>
      </c>
      <c r="C11" s="38"/>
      <c r="D11" s="88"/>
      <c r="E11" s="89"/>
    </row>
    <row r="12" spans="2:9" ht="15.75" x14ac:dyDescent="0.25">
      <c r="B12" s="32" t="s">
        <v>18</v>
      </c>
      <c r="C12" s="39"/>
      <c r="D12" s="88"/>
      <c r="E12" s="89"/>
    </row>
    <row r="13" spans="2:9" ht="15.75" x14ac:dyDescent="0.25">
      <c r="B13" s="32" t="s">
        <v>19</v>
      </c>
      <c r="C13" s="39"/>
      <c r="D13" s="88"/>
      <c r="E13" s="89"/>
    </row>
    <row r="14" spans="2:9" ht="15.75" x14ac:dyDescent="0.25">
      <c r="B14" s="32" t="s">
        <v>29</v>
      </c>
      <c r="C14" s="40"/>
      <c r="D14" s="88"/>
      <c r="E14" s="89"/>
    </row>
    <row r="15" spans="2:9" ht="15.75" x14ac:dyDescent="0.25">
      <c r="B15" s="41" t="s">
        <v>32</v>
      </c>
      <c r="C15" s="42"/>
      <c r="D15" s="88"/>
      <c r="E15" s="89"/>
    </row>
    <row r="16" spans="2:9" ht="16.5" thickBot="1" x14ac:dyDescent="0.3">
      <c r="B16" s="73" t="s">
        <v>89</v>
      </c>
      <c r="C16" s="74"/>
      <c r="D16" s="88"/>
      <c r="E16" s="89"/>
      <c r="H16" t="s">
        <v>10</v>
      </c>
      <c r="I16" s="21" t="str">
        <f>IF(C9="","",VLOOKUP(C9,data!B:V,21,0)*'Kalkulační list akce'!C15+F28)</f>
        <v/>
      </c>
    </row>
    <row r="17" spans="1:9" ht="15.75" x14ac:dyDescent="0.25">
      <c r="B17" s="43" t="s">
        <v>20</v>
      </c>
      <c r="C17" s="44" t="str">
        <f>IF(C9="","",SUM(I16:I26))</f>
        <v/>
      </c>
      <c r="D17" s="88"/>
      <c r="E17" s="89"/>
      <c r="I17" s="6" t="str">
        <f>IF(H17=B28,IF(E28="ano",D28,""),"")</f>
        <v/>
      </c>
    </row>
    <row r="18" spans="1:9" ht="15.75" x14ac:dyDescent="0.25">
      <c r="B18" s="30" t="s">
        <v>53</v>
      </c>
      <c r="C18" s="45" t="str">
        <f>IF(ISERROR(C17*1.21),"",C17*1.21)</f>
        <v/>
      </c>
      <c r="D18" s="88"/>
      <c r="E18" s="89"/>
      <c r="H18" t="s">
        <v>33</v>
      </c>
      <c r="I18" s="6" t="str">
        <f>IF(C9="","",VLOOKUP(C9,data!B:J,9,0))</f>
        <v/>
      </c>
    </row>
    <row r="19" spans="1:9" ht="16.5" thickBot="1" x14ac:dyDescent="0.3">
      <c r="B19" s="46" t="s">
        <v>27</v>
      </c>
      <c r="C19" s="47"/>
      <c r="D19" s="88"/>
      <c r="E19" s="89"/>
      <c r="H19" t="s">
        <v>34</v>
      </c>
      <c r="I19" s="6" t="str">
        <f>IF(ISERROR(VLOOKUP(C9,data!B:P,15,0)),"",VLOOKUP(C9,data!B:P,15,0))</f>
        <v/>
      </c>
    </row>
    <row r="20" spans="1:9" ht="21.75" thickBot="1" x14ac:dyDescent="0.4">
      <c r="B20" s="48" t="s">
        <v>28</v>
      </c>
      <c r="C20" s="49" t="str">
        <f>IF(C3="","",IF(C3="ANO",IF(IF($C$9="","",C17-C19)&lt;0,"0 Kč",IF($C$9="","",C17-C19)),IF(IF($C$9="","",C18-C19)&lt;0,"0 Kč",IF($C$9="","",C18-C19))))</f>
        <v/>
      </c>
      <c r="D20" s="88"/>
      <c r="E20" s="89"/>
      <c r="H20" t="s">
        <v>36</v>
      </c>
      <c r="I20" s="6" t="str">
        <f>IF(ISERROR(VLOOKUP(C9,data!B:Q,16,0)),"",VLOOKUP(C9,data!B:Q,16,0))</f>
        <v/>
      </c>
    </row>
    <row r="21" spans="1:9" ht="15.75" x14ac:dyDescent="0.25">
      <c r="B21" s="50" t="s">
        <v>25</v>
      </c>
      <c r="C21" s="51" t="str">
        <f>IF($C$9="","",VLOOKUP($C$9,data!$B:$C,2,0))</f>
        <v/>
      </c>
      <c r="D21" s="88"/>
      <c r="E21" s="89"/>
      <c r="I21" s="6" t="str">
        <f>IF(H21=B29,IF(E29="ano",D29,""),"")</f>
        <v/>
      </c>
    </row>
    <row r="22" spans="1:9" ht="15.75" x14ac:dyDescent="0.25">
      <c r="B22" s="52" t="s">
        <v>3</v>
      </c>
      <c r="C22" s="53" t="str">
        <f>IF($C$9="","",VLOOKUP($C$9,data!$B:$D,3,0))</f>
        <v/>
      </c>
      <c r="D22" s="88"/>
      <c r="E22" s="89"/>
      <c r="H22" t="s">
        <v>37</v>
      </c>
      <c r="I22" s="6" t="str">
        <f>IF(C21=data!C3,SUM(I18:I20,I23)*data!S3,"")</f>
        <v/>
      </c>
    </row>
    <row r="23" spans="1:9" ht="15.75" x14ac:dyDescent="0.25">
      <c r="B23" s="52" t="s">
        <v>21</v>
      </c>
      <c r="C23" s="53" t="str">
        <f>IF($C$9="","",VLOOKUP($C$9,data!$B:$E,4,0))</f>
        <v/>
      </c>
      <c r="D23" s="88"/>
      <c r="E23" s="89"/>
      <c r="H23" t="s">
        <v>69</v>
      </c>
      <c r="I23" s="6" t="str">
        <f>IF(C21=data!C20,IF(ISERROR(VLOOKUP(C9,data!B:X,23,0)+IF('Kalkulační list akce'!C14&gt;5,VLOOKUP('Kalkulační list akce'!C9,data!B:Y,24,0)*('Kalkulační list akce'!C14-5),0)+VLOOKUP(C9,data!B:Z,25,0)),"",VLOOKUP(C9,data!B:X,23,0)+IF('Kalkulační list akce'!C14&gt;5,VLOOKUP('Kalkulační list akce'!C9,data!B:Y,24,0)*('Kalkulační list akce'!C14-5),0)+VLOOKUP(C9,data!B:Z,25,0)),IF(C21=data!C3,IF('Kalkulační list akce'!C14&gt;4,VLOOKUP('Kalkulační list akce'!C21,data!C:Y,23,0)*('Kalkulační list akce'!C14-4)),""))</f>
        <v/>
      </c>
    </row>
    <row r="24" spans="1:9" ht="15.75" x14ac:dyDescent="0.25">
      <c r="B24" s="52" t="s">
        <v>23</v>
      </c>
      <c r="C24" s="54" t="str">
        <f>IF($C$9="","",VLOOKUP($C$9,data!$B:$G,6,0))</f>
        <v/>
      </c>
      <c r="D24" s="90"/>
      <c r="E24" s="91"/>
      <c r="H24" t="s">
        <v>68</v>
      </c>
      <c r="I24" s="6" t="str">
        <f>IF(C9="","",IF(E28="ano",D28,0)+IF(E29="ano",D29,0)+IF(E30="ano",D30,0)+IF(E31="ano",D31,0)+IF(E32="ano",D32,0)+IF(E33="ano",D33,0))</f>
        <v/>
      </c>
    </row>
    <row r="25" spans="1:9" ht="16.5" thickBot="1" x14ac:dyDescent="0.3">
      <c r="B25" s="55" t="s">
        <v>24</v>
      </c>
      <c r="C25" s="56" t="str">
        <f>IF($C$9="","",VLOOKUP($C$9,data!$B:$H,7,0))</f>
        <v/>
      </c>
      <c r="D25" s="57"/>
      <c r="E25" s="58"/>
      <c r="I25" s="6"/>
    </row>
    <row r="26" spans="1:9" x14ac:dyDescent="0.25">
      <c r="B26" s="59"/>
      <c r="C26" s="60"/>
      <c r="D26" s="59"/>
      <c r="E26" s="59"/>
      <c r="I26" s="6"/>
    </row>
    <row r="27" spans="1:9" ht="58.5" customHeight="1" x14ac:dyDescent="0.25">
      <c r="B27" s="61" t="str">
        <f>IF(C9="","","Rozšíření základního programu akce (výběr volitelných doplňkových aktivit)")</f>
        <v/>
      </c>
      <c r="C27" s="61" t="str">
        <f>IF(C9="","","Popis doplňkové aktivity")</f>
        <v/>
      </c>
      <c r="D27" s="62" t="str">
        <f>IF(C9="","","Cena doplňkové aktivity")</f>
        <v/>
      </c>
      <c r="E27" s="63" t="str">
        <f>IF(C9="","","Zvolte doplňkové aktivity výběrem ANO/NE, které požadujete (výběrem ANO budou zohledněny v celkové ceně akce)")</f>
        <v/>
      </c>
      <c r="F27" s="17" t="str">
        <f>IF(C9="","","Příplatek za osobní automobil")</f>
        <v/>
      </c>
      <c r="H27" s="14"/>
    </row>
    <row r="28" spans="1:9" s="15" customFormat="1" ht="45" customHeight="1" x14ac:dyDescent="0.25">
      <c r="A28" s="22">
        <v>1</v>
      </c>
      <c r="B28" s="64" t="str">
        <f>IF(C9="","",VLOOKUP($A28&amp;$C$9,data!$A:$BN,63,0))</f>
        <v/>
      </c>
      <c r="C28" s="65" t="str">
        <f>IF(C9="","",VLOOKUP($A28&amp;$C$9,data!$A:$BN,64,0))</f>
        <v/>
      </c>
      <c r="D28" s="66" t="str">
        <f>IF(C9="","",VLOOKUP($A28&amp;$C$9,data!$A:$BN,65,0))</f>
        <v/>
      </c>
      <c r="E28" s="67"/>
      <c r="F28" s="16" t="str">
        <f>IF(C9="","",IFERROR(IF(VLOOKUP("ano",$E$28:$E$33,1,0)="ano",C15*8,""),0))</f>
        <v/>
      </c>
    </row>
    <row r="29" spans="1:9" s="15" customFormat="1" ht="45" customHeight="1" x14ac:dyDescent="0.25">
      <c r="A29" s="22">
        <v>2</v>
      </c>
      <c r="B29" s="64" t="str">
        <f>IF(C9="","",VLOOKUP($A29&amp;$C$9,data!$A:$BN,63,0))</f>
        <v/>
      </c>
      <c r="C29" s="65" t="str">
        <f>IF(C9="","",VLOOKUP($A29&amp;$C$9,data!$A:$BN,64,0))</f>
        <v/>
      </c>
      <c r="D29" s="66" t="str">
        <f>IF(C9="","",VLOOKUP($A29&amp;$C$9,data!$A:$BN,65,0))</f>
        <v/>
      </c>
      <c r="E29" s="67"/>
    </row>
    <row r="30" spans="1:9" s="15" customFormat="1" ht="45" customHeight="1" x14ac:dyDescent="0.25">
      <c r="A30" s="22">
        <v>3</v>
      </c>
      <c r="B30" s="64" t="str">
        <f>IF(C9="","",IFERROR(VLOOKUP($A30&amp;$C$9,data!$A:$BN,63,0),""))</f>
        <v/>
      </c>
      <c r="C30" s="65" t="str">
        <f>IF(C9="","",IFERROR(VLOOKUP($A30&amp;$C$9,data!$A:$BN,64,0),""))</f>
        <v/>
      </c>
      <c r="D30" s="66" t="str">
        <f>IF(C9="","",IFERROR(VLOOKUP($A30&amp;$C$9,data!$A:$BN,65,0),""))</f>
        <v/>
      </c>
      <c r="E30" s="67"/>
    </row>
    <row r="31" spans="1:9" s="15" customFormat="1" ht="45" customHeight="1" x14ac:dyDescent="0.25">
      <c r="A31" s="22">
        <v>4</v>
      </c>
      <c r="B31" s="64" t="str">
        <f>IF(C9="","",IFERROR(VLOOKUP($A31&amp;$C$9,data!$A:$BN,63,0),""))</f>
        <v/>
      </c>
      <c r="C31" s="65" t="str">
        <f>IF(C9="","",IFERROR(VLOOKUP($A31&amp;$C$9,data!$A:$BN,64,0),""))</f>
        <v/>
      </c>
      <c r="D31" s="66" t="str">
        <f>IF(C9="","",IFERROR(VLOOKUP($A31&amp;$C$9,data!$A:$BN,65,0),""))</f>
        <v/>
      </c>
      <c r="E31" s="67"/>
    </row>
    <row r="32" spans="1:9" s="15" customFormat="1" ht="45" customHeight="1" x14ac:dyDescent="0.25">
      <c r="A32" s="22">
        <v>5</v>
      </c>
      <c r="B32" s="64" t="str">
        <f>IF(C9="","",IFERROR(VLOOKUP($A32&amp;$C$9,data!$A:$BN,63,0),""))</f>
        <v/>
      </c>
      <c r="C32" s="65" t="str">
        <f>IF(C9="","",IFERROR(VLOOKUP($A32&amp;$C$9,data!$A:$BN,64,0),""))</f>
        <v/>
      </c>
      <c r="D32" s="66" t="str">
        <f>IF(C9="","",IFERROR(VLOOKUP($A32&amp;$C$9,data!$A:$BN,65,0),""))</f>
        <v/>
      </c>
      <c r="E32" s="67"/>
    </row>
    <row r="33" spans="1:5" s="15" customFormat="1" ht="45" customHeight="1" x14ac:dyDescent="0.25">
      <c r="A33" s="22">
        <v>6</v>
      </c>
      <c r="B33" s="64" t="str">
        <f>IF(C9="","",IFERROR(VLOOKUP($A33&amp;$C$9,data!$A:$BN,63,0),""))</f>
        <v/>
      </c>
      <c r="C33" s="65" t="str">
        <f>IF(C9="","",IFERROR(VLOOKUP($A33&amp;$C$9,data!$A:$BN,64,0),""))</f>
        <v/>
      </c>
      <c r="D33" s="66" t="str">
        <f>IF(C9="","",IFERROR(VLOOKUP($A33&amp;$C$9,data!$A:$BN,65,0),""))</f>
        <v/>
      </c>
      <c r="E33" s="67"/>
    </row>
    <row r="34" spans="1:5" x14ac:dyDescent="0.25">
      <c r="B34" s="68"/>
      <c r="C34" s="59"/>
      <c r="D34" s="59"/>
      <c r="E34" s="59"/>
    </row>
    <row r="35" spans="1:5" x14ac:dyDescent="0.25">
      <c r="B35" s="68"/>
      <c r="C35" s="59"/>
      <c r="D35" s="59"/>
      <c r="E35" s="59"/>
    </row>
    <row r="36" spans="1:5" x14ac:dyDescent="0.25">
      <c r="B36" s="68"/>
      <c r="C36" s="59"/>
      <c r="D36" s="59"/>
      <c r="E36" s="59"/>
    </row>
    <row r="37" spans="1:5" x14ac:dyDescent="0.25">
      <c r="B37" s="59"/>
      <c r="C37" s="59"/>
      <c r="D37" s="59"/>
      <c r="E37" s="59"/>
    </row>
    <row r="38" spans="1:5" x14ac:dyDescent="0.25">
      <c r="B38" s="59"/>
      <c r="C38" s="59"/>
      <c r="D38" s="59"/>
      <c r="E38" s="59"/>
    </row>
    <row r="39" spans="1:5" x14ac:dyDescent="0.25">
      <c r="B39" s="59"/>
      <c r="C39" s="59"/>
      <c r="D39" s="59"/>
      <c r="E39" s="59"/>
    </row>
    <row r="40" spans="1:5" x14ac:dyDescent="0.25">
      <c r="B40" s="59"/>
      <c r="C40" s="59"/>
      <c r="D40" s="59"/>
      <c r="E40" s="59"/>
    </row>
    <row r="41" spans="1:5" x14ac:dyDescent="0.25">
      <c r="B41" s="59"/>
      <c r="C41" s="59"/>
      <c r="D41" s="59"/>
      <c r="E41" s="59"/>
    </row>
    <row r="42" spans="1:5" x14ac:dyDescent="0.25">
      <c r="B42" s="59"/>
      <c r="C42" s="59"/>
      <c r="D42" s="69" t="s">
        <v>43</v>
      </c>
      <c r="E42" s="59"/>
    </row>
    <row r="43" spans="1:5" x14ac:dyDescent="0.25">
      <c r="B43" s="59"/>
      <c r="C43" s="59"/>
      <c r="D43" s="59"/>
      <c r="E43" s="59"/>
    </row>
    <row r="44" spans="1:5" x14ac:dyDescent="0.25">
      <c r="B44" s="59"/>
      <c r="C44" s="59"/>
      <c r="D44" s="70" t="str">
        <f>"V "&amp;C2&amp;" dne "</f>
        <v xml:space="preserve">V  dne </v>
      </c>
      <c r="E44" s="71">
        <f ca="1">TODAY()</f>
        <v>45356</v>
      </c>
    </row>
    <row r="45" spans="1:5" x14ac:dyDescent="0.25">
      <c r="B45" s="59"/>
      <c r="C45" s="59"/>
      <c r="D45" s="59"/>
      <c r="E45" s="59"/>
    </row>
    <row r="46" spans="1:5" x14ac:dyDescent="0.25">
      <c r="B46" s="59"/>
      <c r="C46" s="59"/>
      <c r="D46" s="59"/>
      <c r="E46" s="59"/>
    </row>
    <row r="47" spans="1:5" x14ac:dyDescent="0.25">
      <c r="B47" s="59"/>
      <c r="C47" s="59"/>
      <c r="D47" s="72"/>
      <c r="E47" s="72"/>
    </row>
    <row r="48" spans="1:5" x14ac:dyDescent="0.25">
      <c r="B48" s="59"/>
      <c r="C48" s="59"/>
      <c r="D48" s="70" t="s">
        <v>42</v>
      </c>
      <c r="E48" s="59" t="str">
        <f>C5&amp;", "&amp;C6</f>
        <v xml:space="preserve">, </v>
      </c>
    </row>
    <row r="49" spans="2:5" x14ac:dyDescent="0.25">
      <c r="B49" s="59"/>
      <c r="C49" s="59"/>
      <c r="D49" s="70"/>
      <c r="E49" s="59"/>
    </row>
    <row r="50" spans="2:5" x14ac:dyDescent="0.25">
      <c r="B50" s="59"/>
      <c r="C50" s="59"/>
      <c r="D50" s="59"/>
      <c r="E50" s="59"/>
    </row>
    <row r="51" spans="2:5" x14ac:dyDescent="0.25">
      <c r="B51" s="59"/>
      <c r="C51" s="59"/>
      <c r="D51" s="69" t="s">
        <v>44</v>
      </c>
      <c r="E51" s="59"/>
    </row>
    <row r="52" spans="2:5" x14ac:dyDescent="0.25">
      <c r="B52" s="59"/>
      <c r="C52" s="59"/>
      <c r="D52" s="59"/>
      <c r="E52" s="59"/>
    </row>
    <row r="53" spans="2:5" x14ac:dyDescent="0.25">
      <c r="B53" s="59"/>
      <c r="C53" s="59"/>
      <c r="D53" s="70" t="str">
        <f>IF(ISERROR("V "&amp;VLOOKUP(C21,data!C34:D37,2,0)&amp;" dne "),"","V "&amp;VLOOKUP(C21,data!C34:D37,2,0)&amp;" dne ")</f>
        <v/>
      </c>
      <c r="E53" s="71"/>
    </row>
    <row r="54" spans="2:5" x14ac:dyDescent="0.25">
      <c r="B54" s="59"/>
      <c r="C54" s="59"/>
      <c r="D54" s="59"/>
      <c r="E54" s="59"/>
    </row>
    <row r="55" spans="2:5" x14ac:dyDescent="0.25">
      <c r="B55" s="59"/>
      <c r="C55" s="59"/>
      <c r="D55" s="59"/>
      <c r="E55" s="59"/>
    </row>
    <row r="56" spans="2:5" x14ac:dyDescent="0.25">
      <c r="B56" s="59"/>
      <c r="C56" s="59"/>
      <c r="D56" s="72"/>
      <c r="E56" s="72"/>
    </row>
    <row r="57" spans="2:5" x14ac:dyDescent="0.25">
      <c r="B57" s="59"/>
      <c r="C57" s="59"/>
      <c r="D57" s="70" t="s">
        <v>45</v>
      </c>
      <c r="E57" s="59" t="str">
        <f>C23</f>
        <v/>
      </c>
    </row>
    <row r="58" spans="2:5" x14ac:dyDescent="0.25">
      <c r="B58" s="59"/>
      <c r="C58" s="59"/>
      <c r="D58" s="59"/>
      <c r="E58" s="59"/>
    </row>
    <row r="60" spans="2:5" x14ac:dyDescent="0.25">
      <c r="D60" s="13"/>
    </row>
    <row r="62" spans="2:5" x14ac:dyDescent="0.25">
      <c r="D62" s="11"/>
      <c r="E62" s="12"/>
    </row>
    <row r="66" spans="4:4" x14ac:dyDescent="0.25">
      <c r="D66" s="11"/>
    </row>
  </sheetData>
  <sheetProtection algorithmName="SHA-512" hashValue="Msq1hKR/3o3ugXhH81ObSzNEQfoU6nyxFRypQ5dLfwOlK0JYIawlg7Tr8cMJgQLE0FGyorobEdSHPKtTlLw34w==" saltValue="3TSrknedRgECIVfHzwTPlg==" spinCount="100000" sheet="1" objects="1" scenarios="1"/>
  <protectedRanges>
    <protectedRange sqref="C2:C15" name="Oblast1"/>
    <protectedRange sqref="C19" name="Oblast2"/>
    <protectedRange sqref="E28:E36" name="Oblast4"/>
  </protectedRanges>
  <mergeCells count="4">
    <mergeCell ref="D2:E2"/>
    <mergeCell ref="D4:E22"/>
    <mergeCell ref="D24:E24"/>
    <mergeCell ref="D23:E23"/>
  </mergeCells>
  <dataValidations count="18">
    <dataValidation type="time" allowBlank="1" showInputMessage="1" showErrorMessage="1" errorTitle="Chybná hodnota" error="Začátek akce je možný nejdříve v 7:00." promptTitle="Zadejte začátek akce" prompt="Začátek akce je třeba zadat ve formátu HH:MM (např. 10:30)." sqref="C12" xr:uid="{00000000-0002-0000-0100-000000000000}">
      <formula1>0.291666666666667</formula1>
      <formula2>0.916666666666667</formula2>
    </dataValidation>
    <dataValidation type="time" allowBlank="1" showInputMessage="1" showErrorMessage="1" errorTitle="Chybná hodnota" error="Konec akce je možný nejpozději ve 22:00." promptTitle="Zadejte konec akce" prompt="Konec akce je třeba zadat ve formátu HH:MM (např. 17:30)." sqref="C13" xr:uid="{00000000-0002-0000-0100-000001000000}">
      <formula1>0.291666666666667</formula1>
      <formula2>0.916666666666667</formula2>
    </dataValidation>
    <dataValidation allowBlank="1" errorTitle="Tuto hodnotu nelze zadat." error="Částka určená na extra dárky pro účastníky může být ve výši maximálně 15 % z celkového nároku na odměnu z Motivačního programu." promptTitle="Náklady na dárky pro účastníky" prompt="Zadejte hodnotu dárků, které chcete předávat účastníkům (odměny za donesený spotřebič, ceny soutěží, reklamní předměty). Hodnota těchto dárků je max. 15 % ze základní ceny vypočítané kalkulátorem. Pokud nepožadujete dárky pro účastníky, pole nevyplňujte." sqref="C16" xr:uid="{00000000-0002-0000-0100-000002000000}"/>
    <dataValidation type="decimal" allowBlank="1" showInputMessage="1" showErrorMessage="1" promptTitle="Zadejte dobu trvání akce" prompt="Zadejte dobu trvání akce ve formátu číslo (např. 7,5). Maximální doba trvání akce je 8 hodin." sqref="C14" xr:uid="{00000000-0002-0000-0100-000003000000}">
      <formula1>4</formula1>
      <formula2>8</formula2>
    </dataValidation>
    <dataValidation allowBlank="1" showInputMessage="1" showErrorMessage="1" promptTitle="Zadejte vzdálenost v km" prompt="Zadejte vzdálenost Vaší obce od sídla pořádající agentury, vynásobenou dvěma (cesta tam i zpět). Pro přesnou hodnotu použijte Google maps." sqref="C15" xr:uid="{00000000-0002-0000-0100-000004000000}"/>
    <dataValidation allowBlank="1" showInputMessage="1" showErrorMessage="1" promptTitle="Zadejte název Vašeho města/obce" prompt="Zadejte název Vašeho města/obce (bez PSČ)." sqref="C2" xr:uid="{00000000-0002-0000-0100-000005000000}"/>
    <dataValidation allowBlank="1" showInputMessage="1" showErrorMessage="1" promptTitle="Zadejte kontaktní adresu" prompt="Zadejte celou kontaktní adresu MÚ/OÚ (včetně PSČ)." sqref="C4" xr:uid="{00000000-0002-0000-0100-000006000000}"/>
    <dataValidation allowBlank="1" showInputMessage="1" showErrorMessage="1" promptTitle="Uveďte jméno kontakntí osoby" prompt="Uveďte jméno kontaktní osoby, která organizuje danou akci." sqref="C5" xr:uid="{00000000-0002-0000-0100-000007000000}"/>
    <dataValidation allowBlank="1" showInputMessage="1" showErrorMessage="1" promptTitle="Uveďte funkci kontaktní osoby" prompt="Uveďte funkcí výše uvedené kontaktní osoby." sqref="C6" xr:uid="{00000000-0002-0000-0100-000008000000}"/>
    <dataValidation allowBlank="1" showInputMessage="1" showErrorMessage="1" promptTitle="Zadejte telefon" prompt="Zadejte telefonní číslo výše uvedené kontaktní osoby." sqref="C7" xr:uid="{00000000-0002-0000-0100-000009000000}"/>
    <dataValidation allowBlank="1" showInputMessage="1" showErrorMessage="1" promptTitle="Zadejte e-mail" prompt="Zadejte e-mailovou adresu výše uvedené kontaktní osoby." sqref="C8" xr:uid="{00000000-0002-0000-0100-00000A000000}"/>
    <dataValidation allowBlank="1" showInputMessage="1" showErrorMessage="1" promptTitle="Zadejte datum konání" prompt="Zadejte datum konání dané akce ve formátu DD.MM.RRRR (např. 26.06.2016)." sqref="C10" xr:uid="{00000000-0002-0000-0100-00000B000000}"/>
    <dataValidation allowBlank="1" showInputMessage="1" showErrorMessage="1" promptTitle="Celková cena akce (bez DPH) v Kč" prompt="Po zadání vstupních hodnot (vzdálenost, doba trvání) a po specifikaci požadavku na zajištění atrakcí (viz níže) je zkalkulována konečná cena akce v Kč." sqref="C17" xr:uid="{00000000-0002-0000-0100-00000C000000}"/>
    <dataValidation type="whole" allowBlank="1" showInputMessage="1" showErrorMessage="1" promptTitle="Zadejte výši odměny z MP" prompt="Nárok na odměnu získáváte splněním základních kritérií Motivačního programu. Pokud si nejste jisti, kontaktujte naše regionální zástupce._x000a_Zadejte výši odměny, na kterou máte dle podmínek MP nárok (číslo)." sqref="C19" xr:uid="{00000000-0002-0000-0100-00000D000000}">
      <formula1>0</formula1>
      <formula2>100000</formula2>
    </dataValidation>
    <dataValidation allowBlank="1" showInputMessage="1" showErrorMessage="1" promptTitle="Finanční účast města/obce" prompt="Zde vidíte finanční účast Vašeho města/obce na zajištění dané akce." sqref="C20" xr:uid="{00000000-0002-0000-0100-00000E000000}"/>
    <dataValidation allowBlank="1" showInputMessage="1" showErrorMessage="1" promptTitle="Kontaktní údaje agentury" prompt="Kontaktní údaje agentury, zajišťující organozaci dané akce." sqref="C21" xr:uid="{00000000-0002-0000-0100-00000F000000}"/>
    <dataValidation type="list" allowBlank="1" showInputMessage="1" showErrorMessage="1" promptTitle="Vyberte, zda jste plátci DPH" prompt="Pokud je Vaše město/obec plátcem DPH, vyberte možnost ANO, v případě, že plátcem DPH není, pak vyberte možnost NE." sqref="C3" xr:uid="{00000000-0002-0000-0100-000010000000}">
      <formula1>" , ANO, NE"</formula1>
    </dataValidation>
    <dataValidation allowBlank="1" showInputMessage="1" showErrorMessage="1" promptTitle="Zadejte místo konání" prompt="Zadejte místo konání dané akce." sqref="C11" xr:uid="{00000000-0002-0000-0100-000011000000}"/>
  </dataValidations>
  <hyperlinks>
    <hyperlink ref="B15" r:id="rId1" xr:uid="{00000000-0004-0000-0100-000000000000}"/>
  </hyperlinks>
  <printOptions horizontalCentered="1"/>
  <pageMargins left="0.23622047244094491" right="0.23622047244094491" top="0.74803149606299213" bottom="0.74803149606299213" header="0.31496062992125984" footer="0.31496062992125984"/>
  <pageSetup paperSize="9" scale="65" orientation="landscape" r:id="rId2"/>
  <headerFooter>
    <oddHeader>&amp;LDatum tisku: &amp;D&amp;C&amp;"-,Tučné"&amp;16MOTIVAČNÍ PROGRAM PRO OBCE 2021
&amp;12Příloha žádosti o příspěvek na podporu informovanosti&amp;"-,Obyčejné"&amp;11
&amp;R&amp;G</oddHeader>
    <oddFooter>&amp;LKontakt ELEKTROWIN a.s.:
mail: marketing@elektrowin.cz
tel: 241 091 831&amp;Cverze 1/2021&amp;RStrana &amp;P/&amp;N</oddFooter>
  </headerFooter>
  <rowBreaks count="1" manualBreakCount="1">
    <brk id="33" max="5" man="1"/>
  </rowBreaks>
  <legacyDrawingHF r:id="rId3"/>
  <extLst>
    <ext xmlns:x14="http://schemas.microsoft.com/office/spreadsheetml/2009/9/main" uri="{78C0D931-6437-407d-A8EE-F0AAD7539E65}">
      <x14:conditionalFormattings>
        <x14:conditionalFormatting xmlns:xm="http://schemas.microsoft.com/office/excel/2006/main">
          <x14:cfRule type="expression" priority="74" stopIfTrue="1" id="{1C6C02B7-E16B-434B-816E-EB876C6ED739}">
            <xm:f>$C$9=data!#REF!</xm:f>
            <x14:dxf>
              <font>
                <b/>
                <i val="0"/>
              </font>
              <fill>
                <patternFill>
                  <bgColor theme="0" tint="-0.14996795556505021"/>
                </patternFill>
              </fill>
              <border>
                <left style="thin">
                  <color auto="1"/>
                </left>
                <right style="dashed">
                  <color auto="1"/>
                </right>
                <top style="thin">
                  <color auto="1"/>
                </top>
                <bottom style="thin">
                  <color auto="1"/>
                </bottom>
                <vertical/>
                <horizontal/>
              </border>
            </x14:dxf>
          </x14:cfRule>
          <x14:cfRule type="expression" priority="75" stopIfTrue="1" id="{D34F2F67-59A9-42E7-BB32-EB90B6B5BFFF}">
            <xm:f>$C$21=data!$C$3</xm:f>
            <x14:dxf>
              <font>
                <b/>
                <i val="0"/>
              </font>
              <fill>
                <patternFill>
                  <bgColor theme="0" tint="-0.14996795556505021"/>
                </patternFill>
              </fill>
              <border>
                <left style="thin">
                  <color auto="1"/>
                </left>
                <right style="dashed">
                  <color auto="1"/>
                </right>
                <top style="thin">
                  <color auto="1"/>
                </top>
                <bottom style="thin">
                  <color auto="1"/>
                </bottom>
                <vertical/>
                <horizontal/>
              </border>
            </x14:dxf>
          </x14:cfRule>
          <xm:sqref>B27:B33</xm:sqref>
        </x14:conditionalFormatting>
        <x14:conditionalFormatting xmlns:xm="http://schemas.microsoft.com/office/excel/2006/main">
          <x14:cfRule type="expression" priority="6" id="{F87D16E3-A822-4A54-9297-C45CD55CFFE9}">
            <xm:f>$C$9=data!$B$19</xm:f>
            <x14:dxf>
              <font>
                <b/>
                <i val="0"/>
              </font>
              <fill>
                <patternFill>
                  <bgColor theme="0" tint="-0.14996795556505021"/>
                </patternFill>
              </fill>
              <border>
                <left style="thin">
                  <color auto="1"/>
                </left>
                <right style="thin">
                  <color auto="1"/>
                </right>
                <top style="thin">
                  <color auto="1"/>
                </top>
                <bottom style="thin">
                  <color auto="1"/>
                </bottom>
                <vertical/>
                <horizontal/>
              </border>
            </x14:dxf>
          </x14:cfRule>
          <xm:sqref>B28:B33</xm:sqref>
        </x14:conditionalFormatting>
        <x14:conditionalFormatting xmlns:xm="http://schemas.microsoft.com/office/excel/2006/main">
          <x14:cfRule type="expression" priority="5" id="{21812AB0-A634-4138-9FD2-0CB8151C0F52}">
            <xm:f>$C$9=data!$B$19</xm:f>
            <x14:dxf>
              <border>
                <left style="thin">
                  <color auto="1"/>
                </left>
                <right style="thin">
                  <color auto="1"/>
                </right>
                <top style="thin">
                  <color auto="1"/>
                </top>
                <bottom style="thin">
                  <color auto="1"/>
                </bottom>
                <vertical/>
                <horizontal/>
              </border>
            </x14:dxf>
          </x14:cfRule>
          <xm:sqref>B29:D33</xm:sqref>
        </x14:conditionalFormatting>
        <x14:conditionalFormatting xmlns:xm="http://schemas.microsoft.com/office/excel/2006/main">
          <x14:cfRule type="expression" priority="29" id="{83AD41A3-A0C2-48FC-8E86-136497AE38BD}">
            <xm:f>$C$9=data!$B$19</xm:f>
            <x14:dxf>
              <font>
                <b/>
                <i val="0"/>
              </font>
              <fill>
                <patternFill>
                  <bgColor theme="0" tint="-0.14996795556505021"/>
                </patternFill>
              </fill>
              <border>
                <left style="thin">
                  <color auto="1"/>
                </left>
                <right style="thin">
                  <color auto="1"/>
                </right>
                <top style="thin">
                  <color auto="1"/>
                </top>
                <bottom style="thin">
                  <color auto="1"/>
                </bottom>
                <vertical/>
                <horizontal/>
              </border>
            </x14:dxf>
          </x14:cfRule>
          <x14:cfRule type="expression" priority="72" stopIfTrue="1" id="{AA8003BA-EC26-4677-B2D3-2FCC84204D9F}">
            <xm:f>$C$9=data!#REF!</xm:f>
            <x14:dxf>
              <fill>
                <patternFill>
                  <bgColor theme="0" tint="-0.14996795556505021"/>
                </patternFill>
              </fill>
              <border>
                <left style="thin">
                  <color auto="1"/>
                </left>
                <right style="thin">
                  <color auto="1"/>
                </right>
                <top style="thin">
                  <color auto="1"/>
                </top>
                <bottom style="dashed">
                  <color auto="1"/>
                </bottom>
                <vertical/>
                <horizontal/>
              </border>
            </x14:dxf>
          </x14:cfRule>
          <x14:cfRule type="expression" priority="73" stopIfTrue="1" id="{B32DCC7E-ED54-4DFE-87CC-AA83E4C4D698}">
            <xm:f>$C$21=data!$C$3</xm:f>
            <x14:dxf>
              <fill>
                <patternFill>
                  <bgColor theme="0" tint="-0.14996795556505021"/>
                </patternFill>
              </fill>
              <border>
                <left style="thin">
                  <color auto="1"/>
                </left>
                <right style="thin">
                  <color auto="1"/>
                </right>
                <top style="thin">
                  <color auto="1"/>
                </top>
                <bottom style="dotted">
                  <color auto="1"/>
                </bottom>
                <vertical/>
                <horizontal/>
              </border>
            </x14:dxf>
          </x14:cfRule>
          <xm:sqref>B27:F27</xm:sqref>
        </x14:conditionalFormatting>
        <x14:conditionalFormatting xmlns:xm="http://schemas.microsoft.com/office/excel/2006/main">
          <x14:cfRule type="expression" priority="25" id="{96FEF96E-A053-4146-8110-6DAD45B16500}">
            <xm:f>$C$9=data!$B$19</xm:f>
            <x14:dxf>
              <border>
                <left style="thin">
                  <color auto="1"/>
                </left>
                <right style="thin">
                  <color auto="1"/>
                </right>
                <top style="thin">
                  <color auto="1"/>
                </top>
                <bottom style="thin">
                  <color auto="1"/>
                </bottom>
                <vertical/>
                <horizontal/>
              </border>
            </x14:dxf>
          </x14:cfRule>
          <xm:sqref>B27:F28</xm:sqref>
        </x14:conditionalFormatting>
        <x14:conditionalFormatting xmlns:xm="http://schemas.microsoft.com/office/excel/2006/main">
          <x14:cfRule type="expression" priority="41" id="{19A08D9E-6006-4563-8260-C2F3E6D4380F}">
            <xm:f>$C$9=data!$B$19</xm:f>
            <x14:dxf>
              <fill>
                <patternFill>
                  <bgColor theme="9" tint="0.39994506668294322"/>
                </patternFill>
              </fill>
              <border>
                <left style="thin">
                  <color auto="1"/>
                </left>
                <right style="thin">
                  <color auto="1"/>
                </right>
                <top style="thin">
                  <color auto="1"/>
                </top>
                <bottom style="thin">
                  <color auto="1"/>
                </bottom>
                <vertical/>
                <horizontal/>
              </border>
            </x14:dxf>
          </x14:cfRule>
          <xm:sqref>E28:E29</xm:sqref>
        </x14:conditionalFormatting>
        <x14:conditionalFormatting xmlns:xm="http://schemas.microsoft.com/office/excel/2006/main">
          <x14:cfRule type="expression" priority="76" id="{0A8AF775-5A23-42E6-90E8-7183A4C4CBA1}">
            <xm:f>$C$9=data!#REF!</xm:f>
            <x14:dxf>
              <fill>
                <patternFill>
                  <bgColor theme="9" tint="0.39994506668294322"/>
                </patternFill>
              </fill>
              <border>
                <left/>
                <right/>
                <top/>
                <bottom/>
                <vertical/>
                <horizontal/>
              </border>
            </x14:dxf>
          </x14:cfRule>
          <x14:cfRule type="expression" priority="77" id="{9E5024D0-9892-4845-96B9-8D88DA30D3EF}">
            <xm:f>$C$21=data!$C$3</xm:f>
            <x14:dxf>
              <fill>
                <patternFill>
                  <bgColor theme="9" tint="0.39994506668294322"/>
                </patternFill>
              </fill>
            </x14:dxf>
          </x14:cfRule>
          <xm:sqref>E28:E33</xm:sqref>
        </x14:conditionalFormatting>
        <x14:conditionalFormatting xmlns:xm="http://schemas.microsoft.com/office/excel/2006/main">
          <x14:cfRule type="expression" priority="42" id="{B3FC09EE-673F-44D5-B672-D961BF6A9C79}">
            <xm:f>$C$9=data!$B$19</xm:f>
            <x14:dxf>
              <border>
                <left style="thin">
                  <color auto="1"/>
                </left>
                <right style="thin">
                  <color auto="1"/>
                </right>
                <top style="thin">
                  <color auto="1"/>
                </top>
                <bottom style="thin">
                  <color auto="1"/>
                </bottom>
                <vertical/>
                <horizontal/>
              </border>
            </x14:dxf>
          </x14:cfRule>
          <xm:sqref>E29</xm:sqref>
        </x14:conditionalFormatting>
        <x14:conditionalFormatting xmlns:xm="http://schemas.microsoft.com/office/excel/2006/main">
          <x14:cfRule type="expression" priority="66" id="{35BCFE09-7E30-4A6B-8032-E8432DE6BC42}">
            <xm:f>$C$9=data!#REF!</xm:f>
            <x14:dxf>
              <border>
                <left style="thin">
                  <color auto="1"/>
                </left>
                <right style="thin">
                  <color auto="1"/>
                </right>
                <top style="thin">
                  <color auto="1"/>
                </top>
                <bottom style="thin">
                  <color auto="1"/>
                </bottom>
                <vertical/>
                <horizontal/>
              </border>
            </x14:dxf>
          </x14:cfRule>
          <x14:cfRule type="expression" priority="67" id="{9DA7666B-461B-42C5-A702-BB8B614525DF}">
            <xm:f>$C$21=data!$C$3</xm:f>
            <x14:dxf>
              <border>
                <left style="thin">
                  <color auto="1"/>
                </left>
                <right style="thin">
                  <color auto="1"/>
                </right>
                <top style="thin">
                  <color auto="1"/>
                </top>
                <bottom style="thin">
                  <color auto="1"/>
                </bottom>
                <vertical/>
                <horizontal/>
              </border>
            </x14:dxf>
          </x14:cfRule>
          <xm:sqref>F27:F28 B27:E33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promptTitle="Zájem o doplňkové aktivity" prompt="Zvolte, zda máte o danoudoplňkovou atrakci zájem, či nikoliv, výběrem ANO/NE ze seznamu po kliknutí na šipku. Výběrem ANO bude její cena zahrnuta do celkové ceny akce." xr:uid="{00000000-0002-0000-0100-000012000000}">
          <x14:formula1>
            <xm:f>data!$N$2:$N$4</xm:f>
          </x14:formula1>
          <xm:sqref>E31:E33</xm:sqref>
        </x14:dataValidation>
        <x14:dataValidation type="list" allowBlank="1" showInputMessage="1" showErrorMessage="1" errorTitle="Chyba výběru!" error="Hodnota v buňce není platná!" promptTitle="Vyberte typ akce" prompt="Výběr provedete kliknutí na šipku v této buňce a dalším kliknutím na Vámi vybraný typ akce._x000a_Po zadání uvidíte krátký popis akce." xr:uid="{00000000-0002-0000-0100-000013000000}">
          <x14:formula1>
            <xm:f>data!$M$2:$M$7</xm:f>
          </x14:formula1>
          <xm:sqref>C9</xm:sqref>
        </x14:dataValidation>
        <x14:dataValidation type="list" allowBlank="1" showInputMessage="1" showErrorMessage="1" promptTitle="Zájem o doplňkové aktivity" prompt="Zvolte, zda máte o danoudoplňkovou atrakci zájem, či nikoliv, výběrem ANO/NE ze seznamu po kliknutí na šipku. Výběrem ANO bude její cena zahrnuta do celkové ceny akce." xr:uid="{00000000-0002-0000-0100-000014000000}">
          <x14:formula1>
            <xm:f>data!$N$2:$N$6</xm:f>
          </x14:formula1>
          <xm:sqref>E28:E30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CS27"/>
  <sheetViews>
    <sheetView zoomScale="85" zoomScaleNormal="85" workbookViewId="0">
      <pane xSplit="2" ySplit="1" topLeftCell="C2" activePane="bottomRight" state="frozen"/>
      <selection activeCell="A19" sqref="A19"/>
      <selection pane="topRight" activeCell="A19" sqref="A19"/>
      <selection pane="bottomLeft" activeCell="A19" sqref="A19"/>
      <selection pane="bottomRight" activeCell="B27" sqref="B27"/>
    </sheetView>
  </sheetViews>
  <sheetFormatPr defaultRowHeight="15" outlineLevelCol="1" x14ac:dyDescent="0.25"/>
  <cols>
    <col min="1" max="1" width="39.140625" bestFit="1" customWidth="1"/>
    <col min="2" max="2" width="38" bestFit="1" customWidth="1"/>
    <col min="5" max="5" width="18.85546875" bestFit="1" customWidth="1"/>
    <col min="7" max="7" width="15" bestFit="1" customWidth="1"/>
    <col min="13" max="13" width="30.140625" customWidth="1"/>
    <col min="26" max="27" width="0" hidden="1" customWidth="1" outlineLevel="1"/>
    <col min="28" max="61" width="9.140625" hidden="1" customWidth="1" outlineLevel="1"/>
    <col min="62" max="62" width="9.7109375" customWidth="1" collapsed="1"/>
    <col min="63" max="63" width="49.85546875" bestFit="1" customWidth="1"/>
    <col min="64" max="64" width="116.7109375" bestFit="1" customWidth="1"/>
    <col min="66" max="66" width="41.140625" bestFit="1" customWidth="1"/>
    <col min="67" max="67" width="36.42578125" bestFit="1" customWidth="1"/>
    <col min="69" max="69" width="28.85546875" customWidth="1"/>
  </cols>
  <sheetData>
    <row r="1" spans="1:97" ht="120" x14ac:dyDescent="0.25">
      <c r="B1" s="1" t="s">
        <v>0</v>
      </c>
      <c r="C1" s="1" t="s">
        <v>2</v>
      </c>
      <c r="D1" s="1" t="s">
        <v>3</v>
      </c>
      <c r="E1" t="s">
        <v>21</v>
      </c>
      <c r="F1" t="s">
        <v>22</v>
      </c>
      <c r="G1" t="s">
        <v>23</v>
      </c>
      <c r="H1" t="s">
        <v>24</v>
      </c>
      <c r="I1" s="1" t="s">
        <v>1</v>
      </c>
      <c r="J1" s="1" t="s">
        <v>4</v>
      </c>
      <c r="K1" s="1"/>
      <c r="L1" s="1" t="s">
        <v>5</v>
      </c>
      <c r="M1" s="1"/>
      <c r="N1" s="1"/>
      <c r="O1" s="1"/>
      <c r="P1" s="1" t="s">
        <v>35</v>
      </c>
      <c r="Q1" s="1" t="s">
        <v>15</v>
      </c>
      <c r="R1" s="1"/>
      <c r="S1" s="1" t="s">
        <v>9</v>
      </c>
      <c r="T1" s="1" t="s">
        <v>30</v>
      </c>
      <c r="U1" s="1" t="s">
        <v>31</v>
      </c>
      <c r="V1" s="1" t="s">
        <v>10</v>
      </c>
      <c r="W1" s="1"/>
      <c r="X1" s="1" t="s">
        <v>12</v>
      </c>
      <c r="Y1" s="1" t="s">
        <v>13</v>
      </c>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t="s">
        <v>40</v>
      </c>
      <c r="BK1" s="1" t="s">
        <v>62</v>
      </c>
      <c r="BL1" s="1" t="s">
        <v>60</v>
      </c>
      <c r="BM1" s="1" t="s">
        <v>61</v>
      </c>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row>
    <row r="3" spans="1:97" x14ac:dyDescent="0.25">
      <c r="A3" t="str">
        <f>1&amp;B3</f>
        <v>1Akce se závodní nafukovací dráhou PPR</v>
      </c>
      <c r="B3" s="6" t="s">
        <v>56</v>
      </c>
      <c r="C3" t="s">
        <v>49</v>
      </c>
      <c r="D3" t="s">
        <v>78</v>
      </c>
      <c r="E3" t="s">
        <v>50</v>
      </c>
      <c r="G3" s="2">
        <v>603726555</v>
      </c>
      <c r="H3" s="7" t="s">
        <v>51</v>
      </c>
      <c r="I3">
        <v>1</v>
      </c>
      <c r="J3">
        <v>4500</v>
      </c>
      <c r="K3" t="s">
        <v>8</v>
      </c>
      <c r="M3" s="6" t="s">
        <v>56</v>
      </c>
      <c r="N3" t="s">
        <v>6</v>
      </c>
      <c r="P3">
        <v>3000</v>
      </c>
      <c r="Q3">
        <v>12100</v>
      </c>
      <c r="R3" t="s">
        <v>8</v>
      </c>
      <c r="S3" s="3">
        <v>0</v>
      </c>
      <c r="T3">
        <v>0</v>
      </c>
      <c r="U3">
        <v>0</v>
      </c>
      <c r="V3" s="6">
        <v>9</v>
      </c>
      <c r="W3" s="6" t="s">
        <v>11</v>
      </c>
      <c r="X3">
        <v>0</v>
      </c>
      <c r="Y3">
        <v>2000</v>
      </c>
      <c r="BJ3" t="s">
        <v>82</v>
      </c>
      <c r="BK3" t="s">
        <v>63</v>
      </c>
      <c r="BL3" t="s">
        <v>66</v>
      </c>
      <c r="BM3">
        <v>6500</v>
      </c>
    </row>
    <row r="4" spans="1:97" x14ac:dyDescent="0.25">
      <c r="A4" t="str">
        <f>2&amp;B4</f>
        <v>2Akce se závodní nafukovací dráhou PPR</v>
      </c>
      <c r="B4" s="6" t="s">
        <v>56</v>
      </c>
      <c r="G4" s="2"/>
      <c r="H4" s="7"/>
      <c r="M4" s="4" t="s">
        <v>57</v>
      </c>
      <c r="N4" t="s">
        <v>7</v>
      </c>
      <c r="S4" s="3"/>
      <c r="V4" s="6"/>
      <c r="W4" s="6"/>
      <c r="BK4" t="s">
        <v>64</v>
      </c>
      <c r="BL4" t="s">
        <v>70</v>
      </c>
      <c r="BM4">
        <v>4000</v>
      </c>
    </row>
    <row r="5" spans="1:97" x14ac:dyDescent="0.25">
      <c r="A5" t="str">
        <f>3&amp;B5</f>
        <v>3Akce se závodní nafukovací dráhou PPR</v>
      </c>
      <c r="B5" s="6" t="s">
        <v>56</v>
      </c>
      <c r="G5" s="2"/>
      <c r="H5" s="7"/>
      <c r="M5" s="6" t="s">
        <v>77</v>
      </c>
      <c r="S5" s="3"/>
      <c r="V5" s="6"/>
      <c r="W5" s="6"/>
      <c r="BK5" t="s">
        <v>52</v>
      </c>
      <c r="BL5" t="s">
        <v>67</v>
      </c>
      <c r="BM5">
        <v>5500</v>
      </c>
    </row>
    <row r="6" spans="1:97" x14ac:dyDescent="0.25">
      <c r="A6" t="str">
        <f>4&amp;B6</f>
        <v>4Akce se závodní nafukovací dráhou PPR</v>
      </c>
      <c r="B6" s="6" t="s">
        <v>56</v>
      </c>
      <c r="G6" s="2"/>
      <c r="H6" s="7"/>
      <c r="M6" s="4" t="s">
        <v>59</v>
      </c>
      <c r="S6" s="3"/>
      <c r="V6" s="6"/>
      <c r="W6" s="6"/>
      <c r="BK6" t="s">
        <v>14</v>
      </c>
      <c r="BL6" t="s">
        <v>71</v>
      </c>
      <c r="BM6">
        <v>4000</v>
      </c>
    </row>
    <row r="7" spans="1:97" x14ac:dyDescent="0.25">
      <c r="A7" t="str">
        <f>1&amp;B7</f>
        <v>1Akce se závodní nafukovací dráhou VNR</v>
      </c>
      <c r="B7" s="4" t="s">
        <v>57</v>
      </c>
      <c r="C7" t="s">
        <v>49</v>
      </c>
      <c r="D7" t="s">
        <v>78</v>
      </c>
      <c r="E7" t="s">
        <v>50</v>
      </c>
      <c r="G7" s="2">
        <v>603726555</v>
      </c>
      <c r="H7" s="7" t="s">
        <v>51</v>
      </c>
      <c r="I7">
        <v>1</v>
      </c>
      <c r="J7">
        <v>4500</v>
      </c>
      <c r="K7" t="s">
        <v>8</v>
      </c>
      <c r="M7" s="6" t="s">
        <v>85</v>
      </c>
      <c r="P7">
        <v>3000</v>
      </c>
      <c r="Q7">
        <v>12100</v>
      </c>
      <c r="R7" t="s">
        <v>8</v>
      </c>
      <c r="S7" s="3">
        <v>0</v>
      </c>
      <c r="T7">
        <v>0</v>
      </c>
      <c r="U7">
        <v>0</v>
      </c>
      <c r="V7" s="4">
        <v>9</v>
      </c>
      <c r="W7" s="4" t="s">
        <v>11</v>
      </c>
      <c r="X7">
        <v>0</v>
      </c>
      <c r="Y7">
        <v>2000</v>
      </c>
      <c r="BJ7" t="s">
        <v>83</v>
      </c>
      <c r="BK7" t="s">
        <v>63</v>
      </c>
      <c r="BL7" t="s">
        <v>66</v>
      </c>
      <c r="BM7">
        <v>6500</v>
      </c>
    </row>
    <row r="8" spans="1:97" x14ac:dyDescent="0.25">
      <c r="A8" t="str">
        <f>2&amp;B8</f>
        <v>2Akce se závodní nafukovací dráhou VNR</v>
      </c>
      <c r="B8" s="4" t="s">
        <v>57</v>
      </c>
      <c r="G8" s="2"/>
      <c r="H8" s="7"/>
      <c r="S8" s="3"/>
      <c r="V8" s="4"/>
      <c r="W8" s="4"/>
      <c r="BK8" t="s">
        <v>64</v>
      </c>
      <c r="BL8" t="s">
        <v>70</v>
      </c>
      <c r="BM8">
        <v>4000</v>
      </c>
    </row>
    <row r="9" spans="1:97" x14ac:dyDescent="0.25">
      <c r="A9" t="str">
        <f>3&amp;B9</f>
        <v>3Akce se závodní nafukovací dráhou VNR</v>
      </c>
      <c r="B9" s="4" t="s">
        <v>57</v>
      </c>
      <c r="G9" s="2"/>
      <c r="H9" s="7"/>
      <c r="S9" s="3"/>
      <c r="V9" s="4"/>
      <c r="W9" s="4"/>
      <c r="BK9" t="s">
        <v>52</v>
      </c>
      <c r="BL9" t="s">
        <v>67</v>
      </c>
      <c r="BM9">
        <v>5500</v>
      </c>
    </row>
    <row r="10" spans="1:97" x14ac:dyDescent="0.25">
      <c r="A10" t="str">
        <f>4&amp;B10</f>
        <v>4Akce se závodní nafukovací dráhou VNR</v>
      </c>
      <c r="B10" s="4" t="s">
        <v>57</v>
      </c>
      <c r="G10" s="2"/>
      <c r="H10" s="7"/>
      <c r="S10" s="3"/>
      <c r="V10" s="4"/>
      <c r="W10" s="4"/>
      <c r="BK10" t="s">
        <v>14</v>
      </c>
      <c r="BL10" t="s">
        <v>71</v>
      </c>
      <c r="BM10">
        <v>4000</v>
      </c>
    </row>
    <row r="11" spans="1:97" ht="14.25" customHeight="1" x14ac:dyDescent="0.25">
      <c r="A11" t="str">
        <f>1&amp;B11</f>
        <v>1Akce nafukovací skákací pračka</v>
      </c>
      <c r="B11" s="6" t="s">
        <v>58</v>
      </c>
      <c r="C11" t="s">
        <v>49</v>
      </c>
      <c r="D11" t="s">
        <v>78</v>
      </c>
      <c r="E11" t="s">
        <v>50</v>
      </c>
      <c r="G11" s="2">
        <v>603726555</v>
      </c>
      <c r="H11" s="7" t="s">
        <v>51</v>
      </c>
      <c r="I11">
        <v>1</v>
      </c>
      <c r="J11">
        <v>4500</v>
      </c>
      <c r="K11" t="s">
        <v>8</v>
      </c>
      <c r="P11">
        <v>2000</v>
      </c>
      <c r="Q11">
        <v>9200</v>
      </c>
      <c r="R11" t="s">
        <v>8</v>
      </c>
      <c r="S11" s="3">
        <v>0</v>
      </c>
      <c r="T11">
        <v>0</v>
      </c>
      <c r="U11">
        <v>0</v>
      </c>
      <c r="V11" s="6">
        <v>9</v>
      </c>
      <c r="W11" s="6" t="s">
        <v>11</v>
      </c>
      <c r="X11">
        <v>0</v>
      </c>
      <c r="Y11">
        <v>2000</v>
      </c>
      <c r="BJ11" s="1" t="s">
        <v>87</v>
      </c>
      <c r="BK11" t="s">
        <v>73</v>
      </c>
      <c r="BL11" t="s">
        <v>74</v>
      </c>
      <c r="BM11">
        <v>2000</v>
      </c>
    </row>
    <row r="12" spans="1:97" x14ac:dyDescent="0.25">
      <c r="A12" t="str">
        <f>2&amp;B12</f>
        <v>2Akce nafukovací skákací pračka</v>
      </c>
      <c r="B12" s="6" t="s">
        <v>58</v>
      </c>
      <c r="G12" s="2"/>
      <c r="H12" s="7"/>
      <c r="S12" s="3"/>
      <c r="V12" s="6"/>
      <c r="W12" s="6"/>
      <c r="BK12" t="s">
        <v>52</v>
      </c>
      <c r="BL12" t="s">
        <v>67</v>
      </c>
      <c r="BM12">
        <v>5500</v>
      </c>
    </row>
    <row r="13" spans="1:97" x14ac:dyDescent="0.25">
      <c r="A13" t="str">
        <f>3&amp;B13</f>
        <v>3Akce nafukovací skákací pračka</v>
      </c>
      <c r="B13" s="6" t="s">
        <v>58</v>
      </c>
      <c r="G13" s="2"/>
      <c r="H13" s="7"/>
      <c r="S13" s="3"/>
      <c r="V13" s="6"/>
      <c r="W13" s="6"/>
      <c r="BK13" t="s">
        <v>14</v>
      </c>
      <c r="BL13" t="s">
        <v>71</v>
      </c>
      <c r="BM13">
        <v>4000</v>
      </c>
    </row>
    <row r="14" spans="1:97" ht="15" customHeight="1" x14ac:dyDescent="0.25">
      <c r="A14" t="str">
        <f>1&amp;B14</f>
        <v>1Akce většího rozsahu</v>
      </c>
      <c r="B14" s="4" t="s">
        <v>59</v>
      </c>
      <c r="C14" t="s">
        <v>49</v>
      </c>
      <c r="D14" t="s">
        <v>78</v>
      </c>
      <c r="E14" t="s">
        <v>50</v>
      </c>
      <c r="G14" s="2">
        <v>603726555</v>
      </c>
      <c r="H14" s="7" t="s">
        <v>51</v>
      </c>
      <c r="I14">
        <v>1</v>
      </c>
      <c r="J14">
        <v>12000</v>
      </c>
      <c r="K14" t="s">
        <v>8</v>
      </c>
      <c r="P14">
        <v>4000</v>
      </c>
      <c r="Q14">
        <v>13100</v>
      </c>
      <c r="R14" t="s">
        <v>8</v>
      </c>
      <c r="S14" s="3">
        <v>0</v>
      </c>
      <c r="T14">
        <v>0</v>
      </c>
      <c r="U14">
        <v>0</v>
      </c>
      <c r="V14" s="4">
        <v>16</v>
      </c>
      <c r="W14" s="4" t="s">
        <v>11</v>
      </c>
      <c r="X14">
        <v>0</v>
      </c>
      <c r="Y14">
        <v>4000</v>
      </c>
      <c r="BJ14" s="1" t="s">
        <v>88</v>
      </c>
      <c r="BK14" t="s">
        <v>73</v>
      </c>
      <c r="BL14" t="s">
        <v>74</v>
      </c>
      <c r="BM14">
        <v>2000</v>
      </c>
    </row>
    <row r="15" spans="1:97" x14ac:dyDescent="0.25">
      <c r="A15" t="str">
        <f>2&amp;B15</f>
        <v>2Akce většího rozsahu</v>
      </c>
      <c r="B15" s="4" t="s">
        <v>59</v>
      </c>
      <c r="G15" s="2"/>
      <c r="H15" s="7"/>
      <c r="S15" s="3"/>
      <c r="V15" s="4"/>
      <c r="W15" s="4"/>
      <c r="BK15" t="s">
        <v>63</v>
      </c>
      <c r="BL15" t="s">
        <v>66</v>
      </c>
      <c r="BM15">
        <v>6500</v>
      </c>
    </row>
    <row r="16" spans="1:97" x14ac:dyDescent="0.25">
      <c r="A16" t="str">
        <f>3&amp;B16</f>
        <v>3Akce většího rozsahu</v>
      </c>
      <c r="B16" s="4" t="s">
        <v>59</v>
      </c>
      <c r="G16" s="2"/>
      <c r="H16" s="7"/>
      <c r="S16" s="3"/>
      <c r="V16" s="4"/>
      <c r="W16" s="4"/>
      <c r="BK16" t="s">
        <v>52</v>
      </c>
      <c r="BL16" t="s">
        <v>67</v>
      </c>
      <c r="BM16">
        <v>5500</v>
      </c>
    </row>
    <row r="17" spans="1:67" x14ac:dyDescent="0.25">
      <c r="A17" t="str">
        <f>4&amp;B17</f>
        <v>4Akce většího rozsahu</v>
      </c>
      <c r="B17" s="4" t="s">
        <v>59</v>
      </c>
      <c r="G17" s="2"/>
      <c r="H17" s="7"/>
      <c r="S17" s="3"/>
      <c r="V17" s="4"/>
      <c r="W17" s="4"/>
      <c r="BK17" t="s">
        <v>14</v>
      </c>
      <c r="BL17" t="s">
        <v>71</v>
      </c>
      <c r="BM17">
        <v>4000</v>
      </c>
    </row>
    <row r="18" spans="1:67" x14ac:dyDescent="0.25">
      <c r="A18" t="str">
        <f>5&amp;B18</f>
        <v>5Akce většího rozsahu</v>
      </c>
      <c r="B18" s="4" t="s">
        <v>59</v>
      </c>
      <c r="G18" s="2"/>
      <c r="H18" s="7"/>
      <c r="S18" s="3"/>
      <c r="V18" s="4"/>
      <c r="W18" s="4"/>
      <c r="BK18" t="s">
        <v>75</v>
      </c>
      <c r="BL18" t="s">
        <v>76</v>
      </c>
      <c r="BM18">
        <v>4000</v>
      </c>
    </row>
    <row r="19" spans="1:67" ht="14.25" customHeight="1" x14ac:dyDescent="0.25">
      <c r="A19" t="str">
        <f>1&amp;B19</f>
        <v>1Akce menšího rozsahu</v>
      </c>
      <c r="B19" s="6" t="s">
        <v>85</v>
      </c>
      <c r="C19" t="s">
        <v>49</v>
      </c>
      <c r="D19" t="s">
        <v>78</v>
      </c>
      <c r="E19" t="s">
        <v>50</v>
      </c>
      <c r="G19" s="2">
        <v>603726555</v>
      </c>
      <c r="H19" s="7" t="s">
        <v>51</v>
      </c>
      <c r="I19">
        <v>1</v>
      </c>
      <c r="J19">
        <v>3000</v>
      </c>
      <c r="K19" t="s">
        <v>8</v>
      </c>
      <c r="P19">
        <v>2000</v>
      </c>
      <c r="Q19">
        <v>4700</v>
      </c>
      <c r="R19" t="s">
        <v>8</v>
      </c>
      <c r="S19" s="5">
        <v>0</v>
      </c>
      <c r="T19">
        <v>0</v>
      </c>
      <c r="U19">
        <v>0</v>
      </c>
      <c r="V19" s="18">
        <v>9</v>
      </c>
      <c r="W19" s="18" t="s">
        <v>11</v>
      </c>
      <c r="X19">
        <v>0</v>
      </c>
      <c r="Y19">
        <v>2000</v>
      </c>
      <c r="BJ19" s="1" t="s">
        <v>86</v>
      </c>
      <c r="BK19" t="s">
        <v>73</v>
      </c>
      <c r="BL19" t="s">
        <v>74</v>
      </c>
      <c r="BM19">
        <v>2000</v>
      </c>
      <c r="BO19" s="1"/>
    </row>
    <row r="20" spans="1:67" x14ac:dyDescent="0.25">
      <c r="A20" t="str">
        <f>2&amp;B20</f>
        <v>2Akce menšího rozsahu</v>
      </c>
      <c r="B20" s="6" t="s">
        <v>85</v>
      </c>
      <c r="G20" s="2"/>
      <c r="H20" s="19"/>
      <c r="S20" s="20"/>
      <c r="V20" s="18"/>
      <c r="W20" s="18"/>
      <c r="BK20" t="s">
        <v>14</v>
      </c>
      <c r="BL20" t="s">
        <v>71</v>
      </c>
      <c r="BM20">
        <v>4000</v>
      </c>
      <c r="BO20" s="1"/>
    </row>
    <row r="26" spans="1:67" x14ac:dyDescent="0.25">
      <c r="G26" s="2"/>
      <c r="H26" s="7"/>
      <c r="S26" s="3"/>
    </row>
    <row r="27" spans="1:67" x14ac:dyDescent="0.25">
      <c r="G27" s="2"/>
      <c r="H27" s="7"/>
      <c r="S27" s="3"/>
    </row>
  </sheetData>
  <hyperlinks>
    <hyperlink ref="H3" r:id="rId1" xr:uid="{00000000-0004-0000-0200-000000000000}"/>
    <hyperlink ref="H7" r:id="rId2" xr:uid="{00000000-0004-0000-0200-000001000000}"/>
    <hyperlink ref="H11" r:id="rId3" xr:uid="{00000000-0004-0000-0200-000002000000}"/>
    <hyperlink ref="H14" r:id="rId4" xr:uid="{00000000-0004-0000-0200-000003000000}"/>
    <hyperlink ref="H19" r:id="rId5" xr:uid="{00000000-0004-0000-0200-000004000000}"/>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CS35"/>
  <sheetViews>
    <sheetView zoomScale="85" zoomScaleNormal="85" workbookViewId="0">
      <pane xSplit="2" ySplit="1" topLeftCell="U2" activePane="bottomRight" state="frozen"/>
      <selection activeCell="A19" sqref="A19"/>
      <selection pane="topRight" activeCell="A19" sqref="A19"/>
      <selection pane="bottomLeft" activeCell="A19" sqref="A19"/>
      <selection pane="bottomRight" activeCell="A19" sqref="A19"/>
    </sheetView>
  </sheetViews>
  <sheetFormatPr defaultRowHeight="15" outlineLevelCol="1" x14ac:dyDescent="0.25"/>
  <cols>
    <col min="1" max="1" width="39.140625" bestFit="1" customWidth="1"/>
    <col min="2" max="2" width="38" bestFit="1" customWidth="1"/>
    <col min="5" max="5" width="18.85546875" bestFit="1" customWidth="1"/>
    <col min="7" max="7" width="15" bestFit="1" customWidth="1"/>
    <col min="13" max="13" width="30.7109375" customWidth="1"/>
    <col min="26" max="27" width="0" hidden="1" customWidth="1" outlineLevel="1"/>
    <col min="28" max="61" width="9.140625" hidden="1" customWidth="1" outlineLevel="1"/>
    <col min="62" max="62" width="9.7109375" customWidth="1" collapsed="1"/>
    <col min="63" max="63" width="49.85546875" bestFit="1" customWidth="1"/>
    <col min="64" max="64" width="116.7109375" bestFit="1" customWidth="1"/>
    <col min="66" max="66" width="41.140625" bestFit="1" customWidth="1"/>
    <col min="67" max="67" width="36.42578125" bestFit="1" customWidth="1"/>
    <col min="69" max="69" width="28.85546875" customWidth="1"/>
  </cols>
  <sheetData>
    <row r="1" spans="1:97" ht="120" x14ac:dyDescent="0.25">
      <c r="B1" s="1" t="s">
        <v>0</v>
      </c>
      <c r="C1" s="1" t="s">
        <v>2</v>
      </c>
      <c r="D1" s="1" t="s">
        <v>3</v>
      </c>
      <c r="E1" t="s">
        <v>21</v>
      </c>
      <c r="F1" t="s">
        <v>22</v>
      </c>
      <c r="G1" t="s">
        <v>23</v>
      </c>
      <c r="H1" t="s">
        <v>24</v>
      </c>
      <c r="I1" s="1" t="s">
        <v>1</v>
      </c>
      <c r="J1" s="1" t="s">
        <v>4</v>
      </c>
      <c r="K1" s="1"/>
      <c r="L1" s="1" t="s">
        <v>5</v>
      </c>
      <c r="M1" s="1"/>
      <c r="N1" s="1"/>
      <c r="O1" s="1"/>
      <c r="P1" s="1" t="s">
        <v>35</v>
      </c>
      <c r="Q1" s="1" t="s">
        <v>15</v>
      </c>
      <c r="R1" s="1"/>
      <c r="S1" s="1" t="s">
        <v>9</v>
      </c>
      <c r="T1" s="1" t="s">
        <v>30</v>
      </c>
      <c r="U1" s="1" t="s">
        <v>31</v>
      </c>
      <c r="V1" s="1" t="s">
        <v>10</v>
      </c>
      <c r="W1" s="1"/>
      <c r="X1" s="1" t="s">
        <v>12</v>
      </c>
      <c r="Y1" s="1" t="s">
        <v>13</v>
      </c>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t="s">
        <v>40</v>
      </c>
      <c r="BK1" s="1" t="s">
        <v>62</v>
      </c>
      <c r="BL1" s="1" t="s">
        <v>60</v>
      </c>
      <c r="BM1" s="1" t="s">
        <v>61</v>
      </c>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row>
    <row r="3" spans="1:97" x14ac:dyDescent="0.25">
      <c r="A3" t="str">
        <f>1&amp;B3</f>
        <v>1Akce se závodní nafukovací dráhou PPR</v>
      </c>
      <c r="B3" s="6" t="s">
        <v>56</v>
      </c>
      <c r="C3" t="s">
        <v>49</v>
      </c>
      <c r="D3" t="s">
        <v>78</v>
      </c>
      <c r="E3" t="s">
        <v>50</v>
      </c>
      <c r="G3" s="2">
        <v>603726555</v>
      </c>
      <c r="H3" s="7" t="s">
        <v>51</v>
      </c>
      <c r="I3">
        <v>1</v>
      </c>
      <c r="J3">
        <v>4500</v>
      </c>
      <c r="K3" t="s">
        <v>8</v>
      </c>
      <c r="M3" s="6" t="s">
        <v>56</v>
      </c>
      <c r="N3" t="s">
        <v>6</v>
      </c>
      <c r="P3">
        <v>3000</v>
      </c>
      <c r="Q3">
        <v>12100</v>
      </c>
      <c r="R3" t="s">
        <v>8</v>
      </c>
      <c r="S3" s="3">
        <v>0</v>
      </c>
      <c r="T3">
        <v>0</v>
      </c>
      <c r="U3">
        <v>0</v>
      </c>
      <c r="V3" s="6">
        <v>9</v>
      </c>
      <c r="W3" s="6" t="s">
        <v>11</v>
      </c>
      <c r="X3">
        <v>0</v>
      </c>
      <c r="Y3">
        <v>2000</v>
      </c>
      <c r="BJ3" t="s">
        <v>82</v>
      </c>
      <c r="BK3" t="s">
        <v>63</v>
      </c>
      <c r="BL3" t="s">
        <v>66</v>
      </c>
      <c r="BM3">
        <v>6500</v>
      </c>
    </row>
    <row r="4" spans="1:97" x14ac:dyDescent="0.25">
      <c r="A4" t="str">
        <f>2&amp;B4</f>
        <v>2Akce se závodní nafukovací dráhou PPR</v>
      </c>
      <c r="B4" s="6" t="s">
        <v>56</v>
      </c>
      <c r="G4" s="2"/>
      <c r="H4" s="7"/>
      <c r="M4" s="4" t="s">
        <v>57</v>
      </c>
      <c r="N4" t="s">
        <v>7</v>
      </c>
      <c r="S4" s="3"/>
      <c r="V4" s="6"/>
      <c r="W4" s="6"/>
      <c r="BK4" t="s">
        <v>64</v>
      </c>
      <c r="BL4" t="s">
        <v>70</v>
      </c>
      <c r="BM4">
        <v>3500</v>
      </c>
    </row>
    <row r="5" spans="1:97" x14ac:dyDescent="0.25">
      <c r="A5" t="str">
        <f>3&amp;B5</f>
        <v>3Akce se závodní nafukovací dráhou PPR</v>
      </c>
      <c r="B5" s="6" t="s">
        <v>56</v>
      </c>
      <c r="G5" s="2"/>
      <c r="H5" s="7"/>
      <c r="M5" s="6" t="s">
        <v>77</v>
      </c>
      <c r="S5" s="3"/>
      <c r="V5" s="6"/>
      <c r="W5" s="6"/>
      <c r="BK5" t="s">
        <v>52</v>
      </c>
      <c r="BL5" t="s">
        <v>67</v>
      </c>
      <c r="BM5">
        <v>5000</v>
      </c>
    </row>
    <row r="6" spans="1:97" x14ac:dyDescent="0.25">
      <c r="A6" t="str">
        <f>4&amp;B6</f>
        <v>4Akce se závodní nafukovací dráhou PPR</v>
      </c>
      <c r="B6" s="6" t="s">
        <v>56</v>
      </c>
      <c r="G6" s="2"/>
      <c r="H6" s="7"/>
      <c r="M6" s="4" t="s">
        <v>59</v>
      </c>
      <c r="S6" s="3"/>
      <c r="V6" s="6"/>
      <c r="W6" s="6"/>
      <c r="BK6" t="s">
        <v>14</v>
      </c>
      <c r="BL6" t="s">
        <v>71</v>
      </c>
      <c r="BM6">
        <v>3000</v>
      </c>
    </row>
    <row r="7" spans="1:97" x14ac:dyDescent="0.25">
      <c r="A7" t="str">
        <f>5&amp;B7</f>
        <v>5Akce se závodní nafukovací dráhou PPR</v>
      </c>
      <c r="B7" s="6" t="s">
        <v>56</v>
      </c>
      <c r="G7" s="2"/>
      <c r="H7" s="7"/>
      <c r="M7" s="6" t="s">
        <v>85</v>
      </c>
      <c r="S7" s="3"/>
      <c r="V7" s="6"/>
      <c r="W7" s="6"/>
      <c r="BK7" t="s">
        <v>65</v>
      </c>
      <c r="BL7" t="s">
        <v>72</v>
      </c>
      <c r="BM7">
        <v>4000</v>
      </c>
    </row>
    <row r="8" spans="1:97" x14ac:dyDescent="0.25">
      <c r="A8" t="str">
        <f>1&amp;B8</f>
        <v>1Akce se závodní nafukovací dráhou VNR</v>
      </c>
      <c r="B8" s="4" t="s">
        <v>57</v>
      </c>
      <c r="C8" t="s">
        <v>49</v>
      </c>
      <c r="D8" t="s">
        <v>78</v>
      </c>
      <c r="E8" t="s">
        <v>50</v>
      </c>
      <c r="G8" s="2">
        <v>603726555</v>
      </c>
      <c r="H8" s="7" t="s">
        <v>51</v>
      </c>
      <c r="I8">
        <v>1</v>
      </c>
      <c r="J8">
        <v>4500</v>
      </c>
      <c r="K8" t="s">
        <v>8</v>
      </c>
      <c r="P8">
        <v>3000</v>
      </c>
      <c r="Q8">
        <v>12100</v>
      </c>
      <c r="R8" t="s">
        <v>8</v>
      </c>
      <c r="S8" s="3">
        <v>0</v>
      </c>
      <c r="T8">
        <v>0</v>
      </c>
      <c r="U8">
        <v>0</v>
      </c>
      <c r="V8" s="4">
        <v>9</v>
      </c>
      <c r="W8" s="4" t="s">
        <v>11</v>
      </c>
      <c r="X8">
        <v>0</v>
      </c>
      <c r="Y8">
        <v>2000</v>
      </c>
      <c r="BJ8" t="s">
        <v>83</v>
      </c>
      <c r="BK8" t="s">
        <v>63</v>
      </c>
      <c r="BL8" t="s">
        <v>66</v>
      </c>
      <c r="BM8">
        <v>6500</v>
      </c>
    </row>
    <row r="9" spans="1:97" x14ac:dyDescent="0.25">
      <c r="A9" t="str">
        <f>2&amp;B9</f>
        <v>2Akce se závodní nafukovací dráhou VNR</v>
      </c>
      <c r="B9" s="4" t="s">
        <v>57</v>
      </c>
      <c r="G9" s="2"/>
      <c r="H9" s="7"/>
      <c r="S9" s="3"/>
      <c r="V9" s="4"/>
      <c r="W9" s="4"/>
      <c r="BK9" t="s">
        <v>64</v>
      </c>
      <c r="BL9" t="s">
        <v>70</v>
      </c>
      <c r="BM9">
        <v>3500</v>
      </c>
    </row>
    <row r="10" spans="1:97" x14ac:dyDescent="0.25">
      <c r="A10" t="str">
        <f>3&amp;B10</f>
        <v>3Akce se závodní nafukovací dráhou VNR</v>
      </c>
      <c r="B10" s="4" t="s">
        <v>57</v>
      </c>
      <c r="G10" s="2"/>
      <c r="H10" s="7"/>
      <c r="S10" s="3"/>
      <c r="V10" s="4"/>
      <c r="W10" s="4"/>
      <c r="BK10" t="s">
        <v>52</v>
      </c>
      <c r="BL10" t="s">
        <v>67</v>
      </c>
      <c r="BM10">
        <v>5000</v>
      </c>
    </row>
    <row r="11" spans="1:97" x14ac:dyDescent="0.25">
      <c r="A11" t="str">
        <f>4&amp;B11</f>
        <v>4Akce se závodní nafukovací dráhou VNR</v>
      </c>
      <c r="B11" s="4" t="s">
        <v>57</v>
      </c>
      <c r="G11" s="2"/>
      <c r="H11" s="7"/>
      <c r="S11" s="3"/>
      <c r="V11" s="4"/>
      <c r="W11" s="4"/>
      <c r="BK11" t="s">
        <v>14</v>
      </c>
      <c r="BL11" t="s">
        <v>71</v>
      </c>
      <c r="BM11">
        <v>3000</v>
      </c>
    </row>
    <row r="12" spans="1:97" x14ac:dyDescent="0.25">
      <c r="A12" t="str">
        <f>5&amp;B12</f>
        <v>5Akce se závodní nafukovací dráhou VNR</v>
      </c>
      <c r="B12" s="4" t="s">
        <v>57</v>
      </c>
      <c r="G12" s="2"/>
      <c r="H12" s="7"/>
      <c r="S12" s="3"/>
      <c r="V12" s="4"/>
      <c r="W12" s="4"/>
      <c r="BK12" t="s">
        <v>65</v>
      </c>
      <c r="BL12" t="s">
        <v>72</v>
      </c>
      <c r="BM12">
        <v>4000</v>
      </c>
    </row>
    <row r="13" spans="1:97" x14ac:dyDescent="0.25">
      <c r="A13" t="str">
        <f>1&amp;B13</f>
        <v>1Akce nafukovací skákací pračka</v>
      </c>
      <c r="B13" s="6" t="s">
        <v>58</v>
      </c>
      <c r="C13" t="s">
        <v>49</v>
      </c>
      <c r="D13" t="s">
        <v>78</v>
      </c>
      <c r="E13" t="s">
        <v>50</v>
      </c>
      <c r="G13" s="2">
        <v>603726555</v>
      </c>
      <c r="H13" s="7" t="s">
        <v>51</v>
      </c>
      <c r="I13">
        <v>1</v>
      </c>
      <c r="J13">
        <v>4500</v>
      </c>
      <c r="K13" t="s">
        <v>8</v>
      </c>
      <c r="P13">
        <v>2000</v>
      </c>
      <c r="Q13">
        <v>9200</v>
      </c>
      <c r="R13" t="s">
        <v>8</v>
      </c>
      <c r="S13" s="3">
        <v>0</v>
      </c>
      <c r="T13">
        <v>0</v>
      </c>
      <c r="U13">
        <v>0</v>
      </c>
      <c r="V13" s="6">
        <v>9</v>
      </c>
      <c r="W13" s="6" t="s">
        <v>11</v>
      </c>
      <c r="X13">
        <v>0</v>
      </c>
      <c r="Y13">
        <v>2000</v>
      </c>
      <c r="BJ13" t="s">
        <v>80</v>
      </c>
      <c r="BK13" t="s">
        <v>73</v>
      </c>
      <c r="BL13" t="s">
        <v>74</v>
      </c>
      <c r="BM13">
        <v>2000</v>
      </c>
    </row>
    <row r="14" spans="1:97" x14ac:dyDescent="0.25">
      <c r="A14" t="str">
        <f>2&amp;B14</f>
        <v>2Akce nafukovací skákací pračka</v>
      </c>
      <c r="B14" s="6" t="s">
        <v>58</v>
      </c>
      <c r="G14" s="2"/>
      <c r="H14" s="7"/>
      <c r="S14" s="3"/>
      <c r="V14" s="6"/>
      <c r="W14" s="6"/>
      <c r="BK14" t="s">
        <v>52</v>
      </c>
      <c r="BL14" t="s">
        <v>67</v>
      </c>
      <c r="BM14">
        <v>5000</v>
      </c>
    </row>
    <row r="15" spans="1:97" x14ac:dyDescent="0.25">
      <c r="A15" t="str">
        <f>3&amp;B15</f>
        <v>3Akce nafukovací skákací pračka</v>
      </c>
      <c r="B15" s="6" t="s">
        <v>58</v>
      </c>
      <c r="G15" s="2"/>
      <c r="H15" s="7"/>
      <c r="S15" s="3"/>
      <c r="V15" s="6"/>
      <c r="W15" s="6"/>
      <c r="BK15" t="s">
        <v>14</v>
      </c>
      <c r="BL15" t="s">
        <v>71</v>
      </c>
      <c r="BM15">
        <v>3000</v>
      </c>
    </row>
    <row r="16" spans="1:97" x14ac:dyDescent="0.25">
      <c r="A16" t="str">
        <f>4&amp;B16</f>
        <v>4Akce nafukovací skákací pračka</v>
      </c>
      <c r="B16" s="6" t="s">
        <v>58</v>
      </c>
      <c r="G16" s="2"/>
      <c r="H16" s="7"/>
      <c r="S16" s="3"/>
      <c r="V16" s="6"/>
      <c r="W16" s="6"/>
      <c r="BK16" t="s">
        <v>65</v>
      </c>
      <c r="BL16" t="s">
        <v>72</v>
      </c>
      <c r="BM16">
        <v>4000</v>
      </c>
    </row>
    <row r="17" spans="1:67" x14ac:dyDescent="0.25">
      <c r="A17" t="str">
        <f>1&amp;B17</f>
        <v>1Akce většího rozsahu</v>
      </c>
      <c r="B17" s="4" t="s">
        <v>59</v>
      </c>
      <c r="C17" t="s">
        <v>49</v>
      </c>
      <c r="D17" t="s">
        <v>78</v>
      </c>
      <c r="E17" t="s">
        <v>50</v>
      </c>
      <c r="G17" s="2">
        <v>603726555</v>
      </c>
      <c r="H17" s="7" t="s">
        <v>51</v>
      </c>
      <c r="I17">
        <v>1</v>
      </c>
      <c r="J17">
        <v>12000</v>
      </c>
      <c r="K17" t="s">
        <v>8</v>
      </c>
      <c r="P17">
        <v>4000</v>
      </c>
      <c r="Q17">
        <v>13100</v>
      </c>
      <c r="R17" t="s">
        <v>8</v>
      </c>
      <c r="S17" s="3">
        <v>0</v>
      </c>
      <c r="T17">
        <v>0</v>
      </c>
      <c r="U17">
        <v>0</v>
      </c>
      <c r="V17" s="4">
        <v>16</v>
      </c>
      <c r="W17" s="4" t="s">
        <v>11</v>
      </c>
      <c r="X17">
        <v>0</v>
      </c>
      <c r="Y17">
        <v>4000</v>
      </c>
      <c r="BJ17" t="s">
        <v>81</v>
      </c>
      <c r="BK17" t="s">
        <v>73</v>
      </c>
      <c r="BL17" t="s">
        <v>74</v>
      </c>
      <c r="BM17">
        <v>2000</v>
      </c>
    </row>
    <row r="18" spans="1:67" x14ac:dyDescent="0.25">
      <c r="A18" t="str">
        <f>2&amp;B18</f>
        <v>2Akce většího rozsahu</v>
      </c>
      <c r="B18" s="4" t="s">
        <v>59</v>
      </c>
      <c r="G18" s="2"/>
      <c r="H18" s="7"/>
      <c r="S18" s="3"/>
      <c r="V18" s="4"/>
      <c r="W18" s="4"/>
      <c r="BK18" t="s">
        <v>63</v>
      </c>
      <c r="BL18" t="s">
        <v>66</v>
      </c>
      <c r="BM18">
        <v>6500</v>
      </c>
    </row>
    <row r="19" spans="1:67" x14ac:dyDescent="0.25">
      <c r="A19" t="str">
        <f>3&amp;B19</f>
        <v>3Akce většího rozsahu</v>
      </c>
      <c r="B19" s="4" t="s">
        <v>59</v>
      </c>
      <c r="G19" s="2"/>
      <c r="H19" s="7"/>
      <c r="S19" s="3"/>
      <c r="V19" s="4"/>
      <c r="W19" s="4"/>
      <c r="BK19" t="s">
        <v>52</v>
      </c>
      <c r="BL19" t="s">
        <v>67</v>
      </c>
      <c r="BM19">
        <v>5000</v>
      </c>
    </row>
    <row r="20" spans="1:67" x14ac:dyDescent="0.25">
      <c r="A20" t="str">
        <f>4&amp;B20</f>
        <v>4Akce většího rozsahu</v>
      </c>
      <c r="B20" s="4" t="s">
        <v>59</v>
      </c>
      <c r="G20" s="2"/>
      <c r="H20" s="7"/>
      <c r="S20" s="3"/>
      <c r="V20" s="4"/>
      <c r="W20" s="4"/>
      <c r="BK20" t="s">
        <v>14</v>
      </c>
      <c r="BL20" t="s">
        <v>71</v>
      </c>
      <c r="BM20">
        <v>3500</v>
      </c>
    </row>
    <row r="21" spans="1:67" x14ac:dyDescent="0.25">
      <c r="A21" t="str">
        <f>5&amp;B21</f>
        <v>5Akce většího rozsahu</v>
      </c>
      <c r="B21" s="4" t="s">
        <v>59</v>
      </c>
      <c r="G21" s="2"/>
      <c r="H21" s="7"/>
      <c r="S21" s="3"/>
      <c r="V21" s="4"/>
      <c r="W21" s="4"/>
      <c r="BK21" t="s">
        <v>65</v>
      </c>
      <c r="BL21" t="s">
        <v>72</v>
      </c>
      <c r="BM21">
        <v>4000</v>
      </c>
    </row>
    <row r="22" spans="1:67" x14ac:dyDescent="0.25">
      <c r="A22" t="str">
        <f>6&amp;B22</f>
        <v>6Akce většího rozsahu</v>
      </c>
      <c r="B22" s="4" t="s">
        <v>59</v>
      </c>
      <c r="G22" s="2"/>
      <c r="H22" s="7"/>
      <c r="S22" s="3"/>
      <c r="V22" s="4"/>
      <c r="W22" s="4"/>
      <c r="BK22" t="s">
        <v>75</v>
      </c>
      <c r="BL22" t="s">
        <v>76</v>
      </c>
      <c r="BM22">
        <v>3500</v>
      </c>
    </row>
    <row r="23" spans="1:67" ht="14.25" customHeight="1" x14ac:dyDescent="0.25">
      <c r="A23" t="str">
        <f>1&amp;B23</f>
        <v>1Akce menšího rozsahu</v>
      </c>
      <c r="B23" s="6" t="s">
        <v>85</v>
      </c>
      <c r="C23" t="s">
        <v>49</v>
      </c>
      <c r="D23" t="s">
        <v>78</v>
      </c>
      <c r="E23" t="s">
        <v>50</v>
      </c>
      <c r="G23" s="2">
        <v>603726555</v>
      </c>
      <c r="H23" s="7" t="s">
        <v>51</v>
      </c>
      <c r="I23">
        <v>1</v>
      </c>
      <c r="J23">
        <v>3000</v>
      </c>
      <c r="K23" t="s">
        <v>8</v>
      </c>
      <c r="P23">
        <v>2000</v>
      </c>
      <c r="Q23">
        <v>4700</v>
      </c>
      <c r="R23" t="s">
        <v>8</v>
      </c>
      <c r="S23" s="5">
        <v>0</v>
      </c>
      <c r="T23">
        <v>0</v>
      </c>
      <c r="U23">
        <v>0</v>
      </c>
      <c r="V23" s="18">
        <v>9</v>
      </c>
      <c r="W23" s="18" t="s">
        <v>11</v>
      </c>
      <c r="X23">
        <v>0</v>
      </c>
      <c r="Y23">
        <v>2000</v>
      </c>
      <c r="BJ23" s="1" t="s">
        <v>86</v>
      </c>
      <c r="BK23" t="s">
        <v>73</v>
      </c>
      <c r="BL23" t="s">
        <v>74</v>
      </c>
      <c r="BM23">
        <v>2000</v>
      </c>
      <c r="BO23" s="1"/>
    </row>
    <row r="24" spans="1:67" x14ac:dyDescent="0.25">
      <c r="A24" t="str">
        <f>2&amp;B24</f>
        <v>2Akce menšího rozsahu</v>
      </c>
      <c r="B24" s="6" t="s">
        <v>85</v>
      </c>
      <c r="G24" s="2"/>
      <c r="H24" s="19"/>
      <c r="S24" s="20"/>
      <c r="V24" s="18"/>
      <c r="W24" s="18"/>
      <c r="BK24" t="s">
        <v>14</v>
      </c>
      <c r="BL24" t="s">
        <v>71</v>
      </c>
      <c r="BM24">
        <v>3500</v>
      </c>
      <c r="BO24" s="1"/>
    </row>
    <row r="25" spans="1:67" x14ac:dyDescent="0.25">
      <c r="A25" t="str">
        <f>3&amp;B25</f>
        <v>3Akce menšího rozsahu</v>
      </c>
      <c r="B25" s="6" t="s">
        <v>85</v>
      </c>
      <c r="G25" s="2"/>
      <c r="H25" s="19"/>
      <c r="S25" s="20"/>
      <c r="V25" s="18"/>
      <c r="W25" s="18"/>
      <c r="BK25" t="s">
        <v>65</v>
      </c>
      <c r="BL25" t="s">
        <v>72</v>
      </c>
      <c r="BM25">
        <v>4000</v>
      </c>
    </row>
    <row r="26" spans="1:67" x14ac:dyDescent="0.25">
      <c r="G26" s="2"/>
      <c r="H26" s="19"/>
      <c r="S26" s="20"/>
    </row>
    <row r="27" spans="1:67" x14ac:dyDescent="0.25">
      <c r="G27" s="2"/>
      <c r="H27" s="19"/>
      <c r="S27" s="20"/>
    </row>
    <row r="34" spans="7:19" x14ac:dyDescent="0.25">
      <c r="G34" s="2"/>
      <c r="H34" s="7"/>
      <c r="S34" s="3"/>
    </row>
    <row r="35" spans="7:19" x14ac:dyDescent="0.25">
      <c r="G35" s="2"/>
      <c r="H35" s="7"/>
      <c r="S35" s="3"/>
    </row>
  </sheetData>
  <hyperlinks>
    <hyperlink ref="H3" r:id="rId1" xr:uid="{00000000-0004-0000-0300-000000000000}"/>
    <hyperlink ref="H8" r:id="rId2" xr:uid="{00000000-0004-0000-0300-000001000000}"/>
    <hyperlink ref="H13" r:id="rId3" xr:uid="{00000000-0004-0000-0300-000002000000}"/>
    <hyperlink ref="H17" r:id="rId4" xr:uid="{00000000-0004-0000-0300-000003000000}"/>
    <hyperlink ref="H23" r:id="rId5" xr:uid="{00000000-0004-0000-0300-000004000000}"/>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2</vt:i4>
      </vt:variant>
    </vt:vector>
  </HeadingPairs>
  <TitlesOfParts>
    <vt:vector size="6" baseType="lpstr">
      <vt:lpstr>Návod</vt:lpstr>
      <vt:lpstr>Kalkulační list akce</vt:lpstr>
      <vt:lpstr>data</vt:lpstr>
      <vt:lpstr>data (old)</vt:lpstr>
      <vt:lpstr>'Kalkulační list akce'!Oblast_tisku</vt:lpstr>
      <vt:lpstr>Návod!Oblast_tisku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Marxt Jan</dc:creator>
  <cp:lastModifiedBy>Marxt Jan</cp:lastModifiedBy>
  <cp:lastPrinted>2021-03-02T11:11:52Z</cp:lastPrinted>
  <dcterms:created xsi:type="dcterms:W3CDTF">2015-12-01T10:08:37Z</dcterms:created>
  <dcterms:modified xsi:type="dcterms:W3CDTF">2024-03-05T08:16:35Z</dcterms:modified>
</cp:coreProperties>
</file>