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rver10ewfile\data\_Zákaznické\Marketing\MOTIVAČNÍ PROGRAM\motivační program 2023\"/>
    </mc:Choice>
  </mc:AlternateContent>
  <workbookProtection workbookAlgorithmName="SHA-512" workbookHashValue="G0lPq6skGsDtaY+GhizV7fL5AaXBjaX0Dp2BIKC5Y8zgVz3ANfvKQ49LijP32jGBor3RxW+RhmZfDmRAhnOpxA==" workbookSaltValue="UGn+PwJJiPMLE3JS6O0E6w==" workbookSpinCount="100000" lockStructure="1"/>
  <bookViews>
    <workbookView xWindow="0" yWindow="0" windowWidth="25410" windowHeight="11910"/>
  </bookViews>
  <sheets>
    <sheet name="Návod" sheetId="12" r:id="rId1"/>
    <sheet name="Kalkulační list akce" sheetId="10" r:id="rId2"/>
    <sheet name="data" sheetId="11" state="hidden" r:id="rId3"/>
    <sheet name="data (old)" sheetId="13" state="hidden" r:id="rId4"/>
  </sheets>
  <definedNames>
    <definedName name="_xlnm.Print_Area" localSheetId="1">'Kalkulační list akce'!$A$1:$F$77</definedName>
    <definedName name="_xlnm.Print_Area" localSheetId="0">Návod!$A$1:$P$35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1" l="1"/>
  <c r="A17" i="11"/>
  <c r="A16" i="11"/>
  <c r="A15" i="11"/>
  <c r="A25" i="13" l="1"/>
  <c r="A24" i="13"/>
  <c r="A23" i="13"/>
  <c r="A22" i="13"/>
  <c r="A21" i="13"/>
  <c r="A20" i="13"/>
  <c r="A19" i="13"/>
  <c r="A18" i="13"/>
  <c r="A17" i="13"/>
  <c r="A16" i="13"/>
  <c r="A15" i="13"/>
  <c r="A14" i="13"/>
  <c r="A13" i="13"/>
  <c r="A12" i="13"/>
  <c r="A11" i="13"/>
  <c r="A10" i="13"/>
  <c r="A9" i="13"/>
  <c r="A8" i="13"/>
  <c r="A7" i="13"/>
  <c r="A6" i="13"/>
  <c r="A5" i="13"/>
  <c r="A4" i="13"/>
  <c r="A3" i="13"/>
  <c r="A20" i="11" l="1"/>
  <c r="A19" i="11"/>
  <c r="F28" i="10"/>
  <c r="I16" i="10" s="1"/>
  <c r="A14" i="11"/>
  <c r="A13" i="11"/>
  <c r="A12" i="11"/>
  <c r="A11" i="11"/>
  <c r="A10" i="11"/>
  <c r="A9" i="11"/>
  <c r="A8" i="11"/>
  <c r="A7" i="11"/>
  <c r="I18" i="10"/>
  <c r="F27" i="10"/>
  <c r="E27" i="10"/>
  <c r="D27" i="10"/>
  <c r="C27" i="10"/>
  <c r="B27" i="10"/>
  <c r="A6" i="11"/>
  <c r="A5" i="11"/>
  <c r="A4" i="11"/>
  <c r="A3" i="11"/>
  <c r="B28" i="10" l="1"/>
  <c r="C29" i="10"/>
  <c r="C33" i="10"/>
  <c r="D28" i="10"/>
  <c r="C30" i="10"/>
  <c r="D31" i="10"/>
  <c r="B30" i="10"/>
  <c r="D32" i="10"/>
  <c r="B29" i="10"/>
  <c r="I21" i="10" s="1"/>
  <c r="D30" i="10"/>
  <c r="C28" i="10"/>
  <c r="D29" i="10"/>
  <c r="I24" i="10" s="1"/>
  <c r="B31" i="10"/>
  <c r="B33" i="10"/>
  <c r="C31" i="10"/>
  <c r="D33" i="10"/>
  <c r="B32" i="10"/>
  <c r="C32" i="10"/>
  <c r="E48" i="10" l="1"/>
  <c r="D4" i="10" l="1"/>
  <c r="E44" i="10" l="1"/>
  <c r="D44" i="10"/>
  <c r="I20" i="10" l="1"/>
  <c r="I19" i="10"/>
  <c r="C25" i="10" l="1"/>
  <c r="C24" i="10"/>
  <c r="C23" i="10"/>
  <c r="E57" i="10" s="1"/>
  <c r="C22" i="10"/>
  <c r="C21" i="10"/>
  <c r="I23" i="10" l="1"/>
  <c r="D53" i="10"/>
  <c r="I22" i="10" l="1"/>
  <c r="I17" i="10" l="1"/>
  <c r="C17" i="10" l="1"/>
  <c r="C18" i="10" l="1"/>
  <c r="C20" i="10" s="1"/>
</calcChain>
</file>

<file path=xl/sharedStrings.xml><?xml version="1.0" encoding="utf-8"?>
<sst xmlns="http://schemas.openxmlformats.org/spreadsheetml/2006/main" count="303" uniqueCount="90">
  <si>
    <t>typ akce</t>
  </si>
  <si>
    <t>Obsluha</t>
  </si>
  <si>
    <t>Agentura</t>
  </si>
  <si>
    <t>Sídlo</t>
  </si>
  <si>
    <t>Náklady na obsluhu</t>
  </si>
  <si>
    <t>Minimální trvání akce</t>
  </si>
  <si>
    <t>ano</t>
  </si>
  <si>
    <t>ne</t>
  </si>
  <si>
    <t>Kč - fix</t>
  </si>
  <si>
    <t>Marže agentury</t>
  </si>
  <si>
    <t>náklady na dopravu</t>
  </si>
  <si>
    <t>Kč/km</t>
  </si>
  <si>
    <t>Základní organizace</t>
  </si>
  <si>
    <t>Navýšení hod</t>
  </si>
  <si>
    <t>Malování na obličej</t>
  </si>
  <si>
    <t>náklady na produkci, další náklady, pódium, zvuk apod.</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</si>
  <si>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</si>
  <si>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</si>
  <si>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</si>
  <si>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</si>
  <si>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</si>
  <si>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</si>
  <si>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</si>
  <si>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</si>
  <si>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</si>
  <si>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</si>
  <si>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</si>
  <si>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</si>
  <si>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</si>
  <si>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</si>
  <si>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</si>
  <si>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</si>
  <si>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</si>
  <si>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</si>
  <si>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</si>
  <si>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</si>
  <si>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</si>
  <si>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</si>
  <si>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</si>
  <si>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</si>
  <si>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</si>
  <si>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</si>
  <si>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</si>
  <si>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</si>
  <si>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</si>
  <si>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podpis odpovědné osoby pořádající agentury</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</si>
  <si>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</si>
  <si>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</si>
  <si>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</si>
  <si>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Arcadia Praha s.r.o.</t>
  </si>
  <si>
    <t>ing. Luděk Říha</t>
  </si>
  <si>
    <t>ludek.riha@arcadia.cz</t>
  </si>
  <si>
    <t>Lovec světla</t>
  </si>
  <si>
    <t>Cena celkem včetně DPH</t>
  </si>
  <si>
    <t>ne = cena s DPH (21 %) mínus odměna z MP</t>
  </si>
  <si>
    <t>ano = cena bez DPH mínus odměna z MP</t>
  </si>
  <si>
    <t>Akce se závodní nafukovací dráhou PPR</t>
  </si>
  <si>
    <t>Akce se závodní nafukovací dráhou VNR</t>
  </si>
  <si>
    <t>Akce nafukovací skákací pračka</t>
  </si>
  <si>
    <t>Akce většího rozsahu</t>
  </si>
  <si>
    <t>Popis doplňkové aktivity</t>
  </si>
  <si>
    <t>Cena doplňkové aktivity</t>
  </si>
  <si>
    <t>Doplňkové aktivity</t>
  </si>
  <si>
    <t>Ozvučení akce + moderátor</t>
  </si>
  <si>
    <t>Samoobslužné zábavné aktivity pro děti - 6x aktivita</t>
  </si>
  <si>
    <t>Héliové balónky s logem ELEKTROWIN</t>
  </si>
  <si>
    <t>2x reproduktor na stativu, přehrávač, bezdrátový mikrofon</t>
  </si>
  <si>
    <t>Hra na postřeh - úkolem soutěžícího je rychlé mačkání náhodně se rozsvěcujících tlačítek, to vše omezené časovým limitem</t>
  </si>
  <si>
    <t>doplňkové aktivity</t>
  </si>
  <si>
    <t>navýšení &gt;4 hod</t>
  </si>
  <si>
    <t xml:space="preserve">Samoobslužné zábavné aktivity zaměřené na recyklaci elektrospotřebičů, zastřešené stánkem 3x3m  </t>
  </si>
  <si>
    <t>Facepainting - oblíbené zpestření každé akce</t>
  </si>
  <si>
    <t>Héliové balonky k volnému rozdání dětem - 200 kusů</t>
  </si>
  <si>
    <t>Výstava o recyklaci elektra</t>
  </si>
  <si>
    <t xml:space="preserve">Stan 3x3m s potištěnou výstavou + papírové testy </t>
  </si>
  <si>
    <t>Nafukovací skákací pračka</t>
  </si>
  <si>
    <t>Velké nafukovadlo - "skákací hrad" ve tvaru automatické pračky (4,5 x 4,5 m) vč. obsluhy</t>
  </si>
  <si>
    <t>Akce Nafukovací skákací pračka</t>
  </si>
  <si>
    <t>Na Mlejnku 1012/6, 147 00 Praha 4 - Braník</t>
  </si>
  <si>
    <r>
      <t xml:space="preserve">Plátce DPH </t>
    </r>
    <r>
      <rPr>
        <b/>
        <sz val="12"/>
        <color rgb="FFFF0000"/>
        <rFont val="Calibri"/>
        <family val="2"/>
        <charset val="238"/>
        <scheme val="minor"/>
      </rPr>
      <t>(nutné vyplnit ANO/NE)</t>
    </r>
  </si>
  <si>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osobní automobil. 
Základní doba trvání akce 4 hodiny, maximální délka akce 6 hodin.</t>
  </si>
  <si>
    <t xml:space="preserve">Akce většího rozsahu - Infostánek Elektrowin, ozvučení, moderátor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</si>
  <si>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r>
      <rPr>
        <b/>
        <sz val="11"/>
        <color theme="1"/>
        <rFont val="Calibri"/>
        <family val="2"/>
        <charset val="238"/>
        <scheme val="minor"/>
      </rPr>
      <t>akce se závodní nafukovací dráhou PPR = Přelez Přeskoč Recykluj: Infostánek Elektrowin (3x3 m), překážková nafukovací dráha PPR (12x3 m), výstava o recyklaci elektra vč. herních karet = testů, personální zajištění 3 osoby. Součástí balíčku je 300 kusů reklamních předmětů Elektrowin a koš na sběr vysloužilých elektrospotřebičů. Doprava dodávkový automobil.</t>
    </r>
    <r>
      <rPr>
        <sz val="11"/>
        <color theme="1"/>
        <rFont val="Calibri"/>
        <family val="2"/>
        <charset val="238"/>
        <scheme val="minor"/>
      </rPr>
      <t xml:space="preserve"> Základní doba trvání akce 4 hodiny, maximální délka akce 6 hodin.</t>
    </r>
  </si>
  <si>
    <t>Akce se závodní nafukovací dráhou VNR = Vyskoč Nejvýš Recykluj: Infostánek Elektrowin (3x3 m), soutěžní nafukovací atrakce VNR (4,5x5 m - výška 6 m), výstava o recyklaci elektra vč. herních karet = testů, personální zajištění 3 osoby. Součástí balíčku je 300 kusů reklamních předmětů Elektrowin a koš na sběr vysloužilých elektrospotřebičů. Doprava dodávkový automobil. 
Základní doba trvání akce 4 hodiny, maximální délka akce 6 hodin.</t>
  </si>
  <si>
    <t>Místo konání akce</t>
  </si>
  <si>
    <t>Akce menšího rozsahu</t>
  </si>
  <si>
    <t xml:space="preserve">Akce menšího rozsahu - Infostánek Elektrowin, 2 stanoviště se zábavnou soutěží pro děti. Součástí soutěže je zastřešený stánek (3x3 m), potřebný mobiliář. Personální zajištění 2 osoby. Součástí balíčku je 200 kusů reklamních předmětů Elektrowin a koš na sběr vysloužilých elektrospotřebičů. Doprava osobní automobil. 
Základní doba trvání akce 4 hodiny, maximální délka akce 6 hodin. </t>
  </si>
  <si>
    <t xml:space="preserve"> Kalkulátor v. 2023/1</t>
  </si>
  <si>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dodávkový automobil. 
Základní doba trvání akce 4 hodiny, maximální délka akce 6 hodin.</t>
  </si>
  <si>
    <t xml:space="preserve">Akce většího rozsahu - Infostánek Elektrowin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</si>
</sst>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12"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
      <sz val="11"/>
      <color theme="0"/>
      <name val="Calibri"/>
      <family val="2"/>
      <charset val="238"/>
      <scheme val="minor"/>
    </font>
    <font>
      <b/>
      <sz val="12"/>
      <color rgb="FFFF0000"/>
      <name val="Calibri"/>
      <family val="2"/>
      <charset val="238"/>
      <scheme val="minor"/>
    </font>
    <font>
      <b/>
      <sz val="9"/>
      <color theme="1"/>
      <name val="Calibri"/>
      <family val="2"/>
      <charset val="238"/>
      <scheme val="minor"/>
    </font>
  </fonts>
  <fills count="10">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
      <patternFill patternType="solid">
        <fgColor theme="7" tint="0.39997558519241921"/>
        <bgColor indexed="64"/>
      </patternFill>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style="hair">
        <color theme="0" tint="-0.24994659260841701"/>
      </bottom>
      <diagonal/>
    </border>
    <border>
      <left style="hair">
        <color indexed="64"/>
      </left>
      <right style="medium">
        <color indexed="64"/>
      </right>
      <top/>
      <bottom style="hair">
        <color theme="0" tint="-0.24994659260841701"/>
      </bottom>
      <diagonal/>
    </border>
    <border>
      <left style="medium">
        <color indexed="64"/>
      </left>
      <right style="hair">
        <color indexed="64"/>
      </right>
      <top style="medium">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97">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2" fillId="0" borderId="0" xfId="1"/>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1" fillId="0" borderId="0" xfId="0" applyFont="1"/>
    <xf numFmtId="0" fontId="1" fillId="0" borderId="0" xfId="0" applyFont="1" applyAlignment="1">
      <alignment vertical="center" wrapText="1"/>
    </xf>
    <xf numFmtId="0" fontId="0" fillId="0" borderId="0" xfId="0" applyAlignment="1">
      <alignment vertical="center"/>
    </xf>
    <xf numFmtId="5" fontId="0" fillId="0" borderId="0" xfId="0" applyNumberFormat="1" applyAlignment="1">
      <alignment horizontal="center" vertical="center" wrapText="1"/>
    </xf>
    <xf numFmtId="0" fontId="1" fillId="0" borderId="0" xfId="0" applyFont="1" applyAlignment="1">
      <alignment horizontal="left" vertical="center" wrapText="1"/>
    </xf>
    <xf numFmtId="0" fontId="0" fillId="0" borderId="0" xfId="0" applyAlignment="1"/>
    <xf numFmtId="0" fontId="0" fillId="8" borderId="0" xfId="0" applyFill="1"/>
    <xf numFmtId="0" fontId="0" fillId="0" borderId="0" xfId="0" applyFill="1"/>
    <xf numFmtId="3" fontId="0" fillId="0" borderId="0" xfId="0" applyNumberFormat="1" applyFill="1"/>
    <xf numFmtId="0" fontId="2" fillId="0" borderId="0" xfId="1" applyFill="1"/>
    <xf numFmtId="9" fontId="0" fillId="0" borderId="0" xfId="2" applyFont="1" applyFill="1"/>
    <xf numFmtId="0" fontId="0" fillId="0" borderId="0" xfId="0" applyFill="1" applyAlignment="1">
      <alignment wrapText="1"/>
    </xf>
    <xf numFmtId="5" fontId="0" fillId="4" borderId="0" xfId="0" applyNumberFormat="1" applyFill="1"/>
    <xf numFmtId="0" fontId="9" fillId="0" borderId="0" xfId="0" applyFont="1" applyAlignment="1">
      <alignment vertical="center"/>
    </xf>
    <xf numFmtId="0" fontId="0" fillId="0" borderId="0" xfId="0" applyFill="1" applyAlignment="1"/>
    <xf numFmtId="0" fontId="4" fillId="5" borderId="15" xfId="0" applyFont="1" applyFill="1" applyBorder="1" applyProtection="1">
      <protection hidden="1"/>
    </xf>
    <xf numFmtId="0" fontId="4" fillId="6" borderId="8" xfId="0" applyFont="1" applyFill="1" applyBorder="1" applyProtection="1">
      <protection hidden="1"/>
    </xf>
    <xf numFmtId="0" fontId="4" fillId="3" borderId="9" xfId="0" applyFont="1" applyFill="1" applyBorder="1" applyProtection="1">
      <protection hidden="1"/>
    </xf>
    <xf numFmtId="0" fontId="4" fillId="6" borderId="25" xfId="0" applyFont="1" applyFill="1" applyBorder="1" applyProtection="1">
      <protection hidden="1"/>
    </xf>
    <xf numFmtId="0" fontId="4" fillId="3" borderId="26" xfId="0" applyFont="1" applyFill="1" applyBorder="1" applyProtection="1">
      <protection hidden="1"/>
    </xf>
    <xf numFmtId="0" fontId="4" fillId="6" borderId="6" xfId="0" applyFont="1" applyFill="1" applyBorder="1" applyAlignment="1" applyProtection="1">
      <alignment horizontal="left" indent="3"/>
      <protection hidden="1"/>
    </xf>
    <xf numFmtId="0" fontId="4" fillId="6" borderId="2" xfId="0" applyFont="1" applyFill="1" applyBorder="1" applyAlignment="1" applyProtection="1">
      <alignment horizontal="left" indent="3"/>
      <protection hidden="1"/>
    </xf>
    <xf numFmtId="0" fontId="4" fillId="6" borderId="10" xfId="0" applyFont="1" applyFill="1" applyBorder="1" applyProtection="1">
      <protection hidden="1"/>
    </xf>
    <xf numFmtId="0" fontId="4" fillId="3" borderId="11" xfId="0" applyFont="1" applyFill="1" applyBorder="1" applyProtection="1">
      <protection hidden="1"/>
    </xf>
    <xf numFmtId="0" fontId="5" fillId="6" borderId="10" xfId="0" applyFont="1" applyFill="1" applyBorder="1" applyAlignment="1" applyProtection="1">
      <alignment horizontal="left" indent="2"/>
      <protection hidden="1"/>
    </xf>
    <xf numFmtId="0" fontId="5" fillId="3" borderId="11" xfId="0" applyFont="1" applyFill="1" applyBorder="1" applyProtection="1">
      <protection hidden="1"/>
    </xf>
    <xf numFmtId="164" fontId="5" fillId="3" borderId="11" xfId="0" applyNumberFormat="1" applyFont="1" applyFill="1" applyBorder="1" applyAlignment="1" applyProtection="1">
      <alignment horizontal="left"/>
      <protection hidden="1"/>
    </xf>
    <xf numFmtId="0" fontId="5" fillId="6" borderId="12" xfId="0" applyFont="1" applyFill="1" applyBorder="1" applyAlignment="1" applyProtection="1">
      <alignment horizontal="left" indent="2"/>
      <protection hidden="1"/>
    </xf>
    <xf numFmtId="0" fontId="6" fillId="3" borderId="13" xfId="1" applyFont="1" applyFill="1" applyBorder="1" applyProtection="1">
      <protection hidden="1"/>
    </xf>
    <xf numFmtId="0" fontId="4" fillId="6" borderId="14" xfId="0" applyFont="1" applyFill="1" applyBorder="1" applyProtection="1">
      <protection hidden="1"/>
    </xf>
    <xf numFmtId="168" fontId="5" fillId="3" borderId="11" xfId="0" applyNumberFormat="1" applyFont="1" applyFill="1" applyBorder="1" applyAlignment="1" applyProtection="1">
      <alignment horizontal="left"/>
      <protection hidden="1"/>
    </xf>
    <xf numFmtId="165" fontId="5" fillId="3" borderId="11" xfId="0" applyNumberFormat="1" applyFont="1" applyFill="1" applyBorder="1" applyAlignment="1" applyProtection="1">
      <alignment horizontal="left"/>
      <protection hidden="1"/>
    </xf>
    <xf numFmtId="169" fontId="5" fillId="3" borderId="11" xfId="0" applyNumberFormat="1" applyFont="1" applyFill="1" applyBorder="1" applyAlignment="1" applyProtection="1">
      <alignment horizontal="left"/>
      <protection hidden="1"/>
    </xf>
    <xf numFmtId="0" fontId="6" fillId="6" borderId="12" xfId="1" applyFont="1" applyFill="1" applyBorder="1" applyAlignment="1" applyProtection="1">
      <alignment horizontal="left" indent="2"/>
      <protection hidden="1"/>
    </xf>
    <xf numFmtId="167" fontId="5" fillId="3" borderId="13" xfId="0" applyNumberFormat="1" applyFont="1" applyFill="1" applyBorder="1" applyAlignment="1" applyProtection="1">
      <alignment horizontal="left"/>
      <protection hidden="1"/>
    </xf>
    <xf numFmtId="0" fontId="4" fillId="6" borderId="27" xfId="0" applyFont="1" applyFill="1" applyBorder="1" applyProtection="1">
      <protection hidden="1"/>
    </xf>
    <xf numFmtId="166" fontId="4" fillId="7" borderId="9" xfId="0" applyNumberFormat="1" applyFont="1" applyFill="1" applyBorder="1" applyAlignment="1" applyProtection="1">
      <alignment horizontal="left"/>
      <protection hidden="1"/>
    </xf>
    <xf numFmtId="166" fontId="4" fillId="7" borderId="11" xfId="0" applyNumberFormat="1" applyFont="1" applyFill="1" applyBorder="1" applyAlignment="1" applyProtection="1">
      <alignment horizontal="left"/>
      <protection hidden="1"/>
    </xf>
    <xf numFmtId="0" fontId="4" fillId="6" borderId="20" xfId="0" applyFont="1" applyFill="1" applyBorder="1" applyProtection="1">
      <protection hidden="1"/>
    </xf>
    <xf numFmtId="166" fontId="4" fillId="3" borderId="21" xfId="0" applyNumberFormat="1" applyFont="1" applyFill="1" applyBorder="1" applyAlignment="1" applyProtection="1">
      <alignment horizontal="left"/>
      <protection hidden="1"/>
    </xf>
    <xf numFmtId="0" fontId="7" fillId="6" borderId="18" xfId="0" applyFont="1" applyFill="1" applyBorder="1" applyProtection="1">
      <protection hidden="1"/>
    </xf>
    <xf numFmtId="166" fontId="7" fillId="7" borderId="19" xfId="0" applyNumberFormat="1" applyFont="1" applyFill="1" applyBorder="1" applyAlignment="1" applyProtection="1">
      <alignment horizontal="left"/>
      <protection hidden="1"/>
    </xf>
    <xf numFmtId="0" fontId="5" fillId="6" borderId="8" xfId="0" applyFont="1" applyFill="1" applyBorder="1" applyProtection="1">
      <protection hidden="1"/>
    </xf>
    <xf numFmtId="0" fontId="5" fillId="6" borderId="9" xfId="0" applyFont="1" applyFill="1" applyBorder="1" applyProtection="1">
      <protection hidden="1"/>
    </xf>
    <xf numFmtId="0" fontId="5" fillId="6" borderId="10" xfId="0" applyFont="1" applyFill="1" applyBorder="1" applyProtection="1">
      <protection hidden="1"/>
    </xf>
    <xf numFmtId="0" fontId="5" fillId="6" borderId="11" xfId="0" applyFont="1" applyFill="1" applyBorder="1" applyProtection="1">
      <protection hidden="1"/>
    </xf>
    <xf numFmtId="164" fontId="5" fillId="6" borderId="11" xfId="0" applyNumberFormat="1" applyFont="1" applyFill="1" applyBorder="1" applyAlignment="1" applyProtection="1">
      <alignment horizontal="left"/>
      <protection hidden="1"/>
    </xf>
    <xf numFmtId="0" fontId="5" fillId="6" borderId="20" xfId="0" applyFont="1" applyFill="1" applyBorder="1" applyProtection="1">
      <protection hidden="1"/>
    </xf>
    <xf numFmtId="0" fontId="5" fillId="6" borderId="21" xfId="0" applyFont="1" applyFill="1" applyBorder="1" applyProtection="1">
      <protection hidden="1"/>
    </xf>
    <xf numFmtId="0" fontId="0" fillId="6" borderId="7" xfId="0" applyFill="1" applyBorder="1" applyProtection="1">
      <protection hidden="1"/>
    </xf>
    <xf numFmtId="0" fontId="0" fillId="6" borderId="3" xfId="0" applyFill="1" applyBorder="1" applyProtection="1">
      <protection hidden="1"/>
    </xf>
    <xf numFmtId="0" fontId="0" fillId="0" borderId="0" xfId="0" applyProtection="1">
      <protection hidden="1"/>
    </xf>
    <xf numFmtId="166" fontId="0" fillId="0" borderId="0" xfId="0" applyNumberFormat="1" applyProtection="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0" xfId="0" applyAlignment="1" applyProtection="1">
      <alignment vertical="center" wrapText="1"/>
      <protection hidden="1"/>
    </xf>
    <xf numFmtId="5"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left" indent="2"/>
      <protection hidden="1"/>
    </xf>
    <xf numFmtId="0" fontId="1" fillId="0" borderId="0" xfId="0" applyFont="1" applyProtection="1">
      <protection hidden="1"/>
    </xf>
    <xf numFmtId="0" fontId="0" fillId="0" borderId="0" xfId="0" applyAlignment="1" applyProtection="1">
      <alignment horizontal="right"/>
      <protection hidden="1"/>
    </xf>
    <xf numFmtId="14" fontId="0" fillId="0" borderId="0" xfId="0" applyNumberFormat="1" applyAlignment="1" applyProtection="1">
      <alignment horizontal="left"/>
      <protection hidden="1"/>
    </xf>
    <xf numFmtId="0" fontId="0" fillId="0" borderId="22" xfId="0" applyBorder="1" applyProtection="1">
      <protection hidden="1"/>
    </xf>
    <xf numFmtId="0" fontId="11" fillId="9" borderId="16" xfId="0" applyFont="1" applyFill="1" applyBorder="1" applyAlignment="1" applyProtection="1">
      <alignment vertical="center"/>
      <protection hidden="1"/>
    </xf>
    <xf numFmtId="166" fontId="5" fillId="9" borderId="17" xfId="0" applyNumberFormat="1" applyFont="1" applyFill="1" applyBorder="1" applyAlignment="1" applyProtection="1">
      <alignment horizontal="left"/>
      <protection hidden="1"/>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pplyProtection="1">
      <alignment horizontal="left" indent="3"/>
      <protection hidden="1"/>
    </xf>
    <xf numFmtId="0" fontId="4" fillId="6" borderId="5" xfId="0" applyFont="1" applyFill="1" applyBorder="1" applyAlignment="1" applyProtection="1">
      <alignment horizontal="left" indent="3"/>
      <protection hidden="1"/>
    </xf>
    <xf numFmtId="0" fontId="5" fillId="6" borderId="6" xfId="0" applyFont="1" applyFill="1" applyBorder="1" applyAlignment="1" applyProtection="1">
      <alignment horizontal="left" vertical="top" wrapText="1"/>
      <protection hidden="1"/>
    </xf>
    <xf numFmtId="0" fontId="5" fillId="6" borderId="2" xfId="0" applyFont="1" applyFill="1" applyBorder="1" applyAlignment="1" applyProtection="1">
      <alignment horizontal="left" vertical="top" wrapText="1"/>
      <protection hidden="1"/>
    </xf>
    <xf numFmtId="0" fontId="2" fillId="6" borderId="6" xfId="1" applyFill="1" applyBorder="1" applyAlignment="1" applyProtection="1">
      <alignment horizontal="left" vertical="top" wrapText="1"/>
      <protection hidden="1"/>
    </xf>
    <xf numFmtId="0" fontId="2" fillId="6" borderId="2" xfId="1" applyFill="1" applyBorder="1" applyAlignment="1" applyProtection="1">
      <alignment horizontal="left" vertical="top" wrapText="1"/>
      <protection hidden="1"/>
    </xf>
  </cellXfs>
  <cellStyles count="3">
    <cellStyle name="Hypertextový odkaz" xfId="1" builtinId="8"/>
    <cellStyle name="Normální" xfId="0" builtinId="0"/>
    <cellStyle name="Procenta" xfId="2" builtinId="5"/>
  </cellStyles>
  <dxfs count="16">
    <dxf>
      <fill>
        <patternFill>
          <bgColor theme="9" tint="0.39994506668294322"/>
        </patternFill>
      </fill>
    </dxf>
    <dxf>
      <fill>
        <patternFill>
          <bgColor theme="9" tint="0.39994506668294322"/>
        </patternFill>
      </fill>
      <border>
        <left/>
        <right/>
        <top/>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ogle.cz/map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3:P62"/>
  <sheetViews>
    <sheetView showGridLines="0" showRowColHeaders="0" tabSelected="1" zoomScale="115" zoomScaleNormal="115" zoomScalePageLayoutView="70" workbookViewId="0">
      <selection activeCell="AE25" sqref="AE25"/>
    </sheetView>
  </sheetViews>
  <sheetFormatPr defaultRowHeight="15" x14ac:dyDescent="0.25"/>
  <cols>
    <col min="1" max="1" width="3.85546875" customWidth="1"/>
  </cols>
  <sheetData>
    <row r="3" spans="2:16" x14ac:dyDescent="0.25">
      <c r="B3" t="s">
        <v>41</v>
      </c>
    </row>
    <row r="4" spans="2:16" x14ac:dyDescent="0.25">
      <c r="B4" s="80" t="s">
        <v>48</v>
      </c>
      <c r="C4" s="81"/>
      <c r="D4" s="81"/>
      <c r="E4" s="81"/>
      <c r="F4" s="81"/>
      <c r="G4" s="81"/>
      <c r="H4" s="81"/>
      <c r="I4" s="81"/>
      <c r="J4" s="81"/>
      <c r="K4" s="81"/>
      <c r="L4" s="81"/>
      <c r="M4" s="81"/>
      <c r="N4" s="81"/>
      <c r="O4" s="81"/>
    </row>
    <row r="5" spans="2:16" x14ac:dyDescent="0.25">
      <c r="B5" s="81"/>
      <c r="C5" s="81"/>
      <c r="D5" s="81"/>
      <c r="E5" s="81"/>
      <c r="F5" s="81"/>
      <c r="G5" s="81"/>
      <c r="H5" s="81"/>
      <c r="I5" s="81"/>
      <c r="J5" s="81"/>
      <c r="K5" s="81"/>
      <c r="L5" s="81"/>
      <c r="M5" s="81"/>
      <c r="N5" s="81"/>
      <c r="O5" s="81"/>
    </row>
    <row r="6" spans="2:16" x14ac:dyDescent="0.25">
      <c r="B6" s="81"/>
      <c r="C6" s="81"/>
      <c r="D6" s="81"/>
      <c r="E6" s="81"/>
      <c r="F6" s="81"/>
      <c r="G6" s="81"/>
      <c r="H6" s="81"/>
      <c r="I6" s="81"/>
      <c r="J6" s="81"/>
      <c r="K6" s="81"/>
      <c r="L6" s="81"/>
      <c r="M6" s="81"/>
      <c r="N6" s="81"/>
      <c r="O6" s="81"/>
    </row>
    <row r="7" spans="2:16" x14ac:dyDescent="0.25">
      <c r="B7" s="81"/>
      <c r="C7" s="81"/>
      <c r="D7" s="81"/>
      <c r="E7" s="81"/>
      <c r="F7" s="81"/>
      <c r="G7" s="81"/>
      <c r="H7" s="81"/>
      <c r="I7" s="81"/>
      <c r="J7" s="81"/>
      <c r="K7" s="81"/>
      <c r="L7" s="81"/>
      <c r="M7" s="81"/>
      <c r="N7" s="81"/>
      <c r="O7" s="81"/>
    </row>
    <row r="9" spans="2:16" ht="15" customHeight="1" thickBot="1" x14ac:dyDescent="0.3">
      <c r="B9" s="80" t="s">
        <v>47</v>
      </c>
      <c r="C9" s="80"/>
      <c r="D9" s="80"/>
      <c r="E9" s="80"/>
      <c r="F9" s="80"/>
      <c r="G9" s="80"/>
      <c r="H9" s="80"/>
      <c r="I9" s="80"/>
      <c r="J9" s="80"/>
      <c r="K9" s="80"/>
      <c r="L9" s="80"/>
      <c r="M9" s="80"/>
      <c r="N9" s="80"/>
      <c r="O9" s="80"/>
    </row>
    <row r="10" spans="2:16" ht="15.75" thickBot="1" x14ac:dyDescent="0.3">
      <c r="B10" s="80"/>
      <c r="C10" s="80"/>
      <c r="D10" s="80"/>
      <c r="E10" s="80"/>
      <c r="F10" s="80"/>
      <c r="G10" s="80"/>
      <c r="H10" s="80"/>
      <c r="I10" s="80"/>
      <c r="J10" s="80"/>
      <c r="K10" s="80"/>
      <c r="L10" s="80"/>
      <c r="M10" s="80"/>
      <c r="N10" s="80"/>
      <c r="O10" s="80"/>
      <c r="P10" s="9"/>
    </row>
    <row r="11" spans="2:16" ht="16.5" thickBot="1" x14ac:dyDescent="0.3">
      <c r="B11" s="80"/>
      <c r="C11" s="80"/>
      <c r="D11" s="80"/>
      <c r="E11" s="80"/>
      <c r="F11" s="80"/>
      <c r="G11" s="80"/>
      <c r="H11" s="80"/>
      <c r="I11" s="80"/>
      <c r="J11" s="80"/>
      <c r="K11" s="80"/>
      <c r="L11" s="80"/>
      <c r="M11" s="80"/>
      <c r="N11" s="80"/>
      <c r="O11" s="80"/>
      <c r="P11" s="8"/>
    </row>
    <row r="12" spans="2:16" x14ac:dyDescent="0.25">
      <c r="B12" s="80"/>
      <c r="C12" s="80"/>
      <c r="D12" s="80"/>
      <c r="E12" s="80"/>
      <c r="F12" s="80"/>
      <c r="G12" s="80"/>
      <c r="H12" s="80"/>
      <c r="I12" s="80"/>
      <c r="J12" s="80"/>
      <c r="K12" s="80"/>
      <c r="L12" s="80"/>
      <c r="M12" s="80"/>
      <c r="N12" s="80"/>
      <c r="O12" s="80"/>
    </row>
    <row r="13" spans="2:16" x14ac:dyDescent="0.25">
      <c r="B13" s="80"/>
      <c r="C13" s="80"/>
      <c r="D13" s="80"/>
      <c r="E13" s="80"/>
      <c r="F13" s="80"/>
      <c r="G13" s="80"/>
      <c r="H13" s="80"/>
      <c r="I13" s="80"/>
      <c r="J13" s="80"/>
      <c r="K13" s="80"/>
      <c r="L13" s="80"/>
      <c r="M13" s="80"/>
      <c r="N13" s="80"/>
      <c r="O13" s="80"/>
    </row>
    <row r="14" spans="2:16" x14ac:dyDescent="0.25">
      <c r="B14" s="80"/>
      <c r="C14" s="80"/>
      <c r="D14" s="80"/>
      <c r="E14" s="80"/>
      <c r="F14" s="80"/>
      <c r="G14" s="80"/>
      <c r="H14" s="80"/>
      <c r="I14" s="80"/>
      <c r="J14" s="80"/>
      <c r="K14" s="80"/>
      <c r="L14" s="80"/>
      <c r="M14" s="80"/>
      <c r="N14" s="80"/>
      <c r="O14" s="80"/>
    </row>
    <row r="15" spans="2:16" x14ac:dyDescent="0.25">
      <c r="B15" s="80"/>
      <c r="C15" s="80"/>
      <c r="D15" s="80"/>
      <c r="E15" s="80"/>
      <c r="F15" s="80"/>
      <c r="G15" s="80"/>
      <c r="H15" s="80"/>
      <c r="I15" s="80"/>
      <c r="J15" s="80"/>
      <c r="K15" s="80"/>
      <c r="L15" s="80"/>
      <c r="M15" s="80"/>
      <c r="N15" s="80"/>
      <c r="O15" s="80"/>
    </row>
    <row r="16" spans="2:16" x14ac:dyDescent="0.25">
      <c r="B16" s="80"/>
      <c r="C16" s="80"/>
      <c r="D16" s="80"/>
      <c r="E16" s="80"/>
      <c r="F16" s="80"/>
      <c r="G16" s="80"/>
      <c r="H16" s="80"/>
      <c r="I16" s="80"/>
      <c r="J16" s="80"/>
      <c r="K16" s="80"/>
      <c r="L16" s="80"/>
      <c r="M16" s="80"/>
      <c r="N16" s="80"/>
      <c r="O16" s="80"/>
    </row>
    <row r="17" spans="2:15" x14ac:dyDescent="0.25">
      <c r="B17" s="80"/>
      <c r="C17" s="80"/>
      <c r="D17" s="80"/>
      <c r="E17" s="80"/>
      <c r="F17" s="80"/>
      <c r="G17" s="80"/>
      <c r="H17" s="80"/>
      <c r="I17" s="80"/>
      <c r="J17" s="80"/>
      <c r="K17" s="80"/>
      <c r="L17" s="80"/>
      <c r="M17" s="80"/>
      <c r="N17" s="80"/>
      <c r="O17" s="80"/>
    </row>
    <row r="18" spans="2:15" x14ac:dyDescent="0.25">
      <c r="B18" s="80"/>
      <c r="C18" s="80"/>
      <c r="D18" s="80"/>
      <c r="E18" s="80"/>
      <c r="F18" s="80"/>
      <c r="G18" s="80"/>
      <c r="H18" s="80"/>
      <c r="I18" s="80"/>
      <c r="J18" s="80"/>
      <c r="K18" s="80"/>
      <c r="L18" s="80"/>
      <c r="M18" s="80"/>
      <c r="N18" s="80"/>
      <c r="O18" s="80"/>
    </row>
    <row r="19" spans="2:15" x14ac:dyDescent="0.25">
      <c r="B19" s="80"/>
      <c r="C19" s="80"/>
      <c r="D19" s="80"/>
      <c r="E19" s="80"/>
      <c r="F19" s="80"/>
      <c r="G19" s="80"/>
      <c r="H19" s="80"/>
      <c r="I19" s="80"/>
      <c r="J19" s="80"/>
      <c r="K19" s="80"/>
      <c r="L19" s="80"/>
      <c r="M19" s="80"/>
      <c r="N19" s="80"/>
      <c r="O19" s="80"/>
    </row>
    <row r="20" spans="2:15" x14ac:dyDescent="0.25">
      <c r="B20" s="80"/>
      <c r="C20" s="80"/>
      <c r="D20" s="80"/>
      <c r="E20" s="80"/>
      <c r="F20" s="80"/>
      <c r="G20" s="80"/>
      <c r="H20" s="80"/>
      <c r="I20" s="80"/>
      <c r="J20" s="80"/>
      <c r="K20" s="80"/>
      <c r="L20" s="80"/>
      <c r="M20" s="80"/>
      <c r="N20" s="80"/>
      <c r="O20" s="80"/>
    </row>
    <row r="21" spans="2:15" x14ac:dyDescent="0.25">
      <c r="B21" s="80"/>
      <c r="C21" s="80"/>
      <c r="D21" s="80"/>
      <c r="E21" s="80"/>
      <c r="F21" s="80"/>
      <c r="G21" s="80"/>
      <c r="H21" s="80"/>
      <c r="I21" s="80"/>
      <c r="J21" s="80"/>
      <c r="K21" s="80"/>
      <c r="L21" s="80"/>
      <c r="M21" s="80"/>
      <c r="N21" s="80"/>
      <c r="O21" s="80"/>
    </row>
    <row r="22" spans="2:15" x14ac:dyDescent="0.25">
      <c r="B22" s="80"/>
      <c r="C22" s="80"/>
      <c r="D22" s="80"/>
      <c r="E22" s="80"/>
      <c r="F22" s="80"/>
      <c r="G22" s="80"/>
      <c r="H22" s="80"/>
      <c r="I22" s="80"/>
      <c r="J22" s="80"/>
      <c r="K22" s="80"/>
      <c r="L22" s="80"/>
      <c r="M22" s="80"/>
      <c r="N22" s="80"/>
      <c r="O22" s="80"/>
    </row>
    <row r="23" spans="2:15" x14ac:dyDescent="0.25">
      <c r="B23" s="80"/>
      <c r="C23" s="80"/>
      <c r="D23" s="80"/>
      <c r="E23" s="80"/>
      <c r="F23" s="80"/>
      <c r="G23" s="80"/>
      <c r="H23" s="80"/>
      <c r="I23" s="80"/>
      <c r="J23" s="80"/>
      <c r="K23" s="80"/>
      <c r="L23" s="80"/>
      <c r="M23" s="80"/>
      <c r="N23" s="80"/>
      <c r="O23" s="80"/>
    </row>
    <row r="24" spans="2:15" x14ac:dyDescent="0.25">
      <c r="B24" s="80"/>
      <c r="C24" s="80"/>
      <c r="D24" s="80"/>
      <c r="E24" s="80"/>
      <c r="F24" s="80"/>
      <c r="G24" s="80"/>
      <c r="H24" s="80"/>
      <c r="I24" s="80"/>
      <c r="J24" s="80"/>
      <c r="K24" s="80"/>
      <c r="L24" s="80"/>
      <c r="M24" s="80"/>
      <c r="N24" s="80"/>
      <c r="O24" s="80"/>
    </row>
    <row r="25" spans="2:15" x14ac:dyDescent="0.25">
      <c r="B25" s="80"/>
      <c r="C25" s="80"/>
      <c r="D25" s="80"/>
      <c r="E25" s="80"/>
      <c r="F25" s="80"/>
      <c r="G25" s="80"/>
      <c r="H25" s="80"/>
      <c r="I25" s="80"/>
      <c r="J25" s="80"/>
      <c r="K25" s="80"/>
      <c r="L25" s="80"/>
      <c r="M25" s="80"/>
      <c r="N25" s="80"/>
      <c r="O25" s="80"/>
    </row>
    <row r="26" spans="2:15" x14ac:dyDescent="0.25">
      <c r="B26" s="80"/>
      <c r="C26" s="80"/>
      <c r="D26" s="80"/>
      <c r="E26" s="80"/>
      <c r="F26" s="80"/>
      <c r="G26" s="80"/>
      <c r="H26" s="80"/>
      <c r="I26" s="80"/>
      <c r="J26" s="80"/>
      <c r="K26" s="80"/>
      <c r="L26" s="80"/>
      <c r="M26" s="80"/>
      <c r="N26" s="80"/>
      <c r="O26" s="80"/>
    </row>
    <row r="27" spans="2:15" x14ac:dyDescent="0.25">
      <c r="B27" s="80"/>
      <c r="C27" s="80"/>
      <c r="D27" s="80"/>
      <c r="E27" s="80"/>
      <c r="F27" s="80"/>
      <c r="G27" s="80"/>
      <c r="H27" s="80"/>
      <c r="I27" s="80"/>
      <c r="J27" s="80"/>
      <c r="K27" s="80"/>
      <c r="L27" s="80"/>
      <c r="M27" s="80"/>
      <c r="N27" s="80"/>
      <c r="O27" s="80"/>
    </row>
    <row r="28" spans="2:15" x14ac:dyDescent="0.25">
      <c r="B28" s="10"/>
      <c r="C28" s="10"/>
      <c r="D28" s="10"/>
      <c r="E28" s="10"/>
      <c r="F28" s="10"/>
      <c r="G28" s="10"/>
      <c r="H28" s="10"/>
      <c r="I28" s="10"/>
      <c r="J28" s="10"/>
      <c r="K28" s="10"/>
      <c r="L28" s="10"/>
      <c r="M28" s="10"/>
      <c r="N28" s="10"/>
      <c r="O28" s="10"/>
    </row>
    <row r="29" spans="2:15" ht="15.75" thickBot="1" x14ac:dyDescent="0.3">
      <c r="B29" s="10"/>
      <c r="C29" s="10"/>
      <c r="D29" s="10"/>
      <c r="E29" s="10"/>
      <c r="F29" s="10"/>
      <c r="G29" s="10"/>
      <c r="H29" s="10"/>
      <c r="I29" s="10"/>
      <c r="J29" s="10"/>
      <c r="K29" s="10"/>
      <c r="L29" s="10"/>
      <c r="M29" s="10"/>
      <c r="N29" s="10"/>
      <c r="O29" s="10"/>
    </row>
    <row r="30" spans="2:15" x14ac:dyDescent="0.25">
      <c r="B30" s="10"/>
      <c r="C30" s="10"/>
      <c r="D30" s="10"/>
      <c r="E30" s="10"/>
      <c r="F30" s="82" t="s">
        <v>46</v>
      </c>
      <c r="G30" s="83"/>
      <c r="H30" s="83"/>
      <c r="I30" s="83"/>
      <c r="J30" s="84"/>
      <c r="K30" s="10"/>
      <c r="L30" s="10"/>
      <c r="M30" s="10"/>
      <c r="N30" s="10"/>
      <c r="O30" s="10"/>
    </row>
    <row r="31" spans="2:15" x14ac:dyDescent="0.25">
      <c r="B31" s="10"/>
      <c r="C31" s="10"/>
      <c r="D31" s="10"/>
      <c r="E31" s="10"/>
      <c r="F31" s="85"/>
      <c r="G31" s="86"/>
      <c r="H31" s="86"/>
      <c r="I31" s="86"/>
      <c r="J31" s="87"/>
      <c r="K31" s="10"/>
      <c r="L31" s="10"/>
      <c r="M31" s="10"/>
      <c r="N31" s="10"/>
      <c r="O31" s="10"/>
    </row>
    <row r="32" spans="2:15" x14ac:dyDescent="0.25">
      <c r="B32" s="10"/>
      <c r="C32" s="10"/>
      <c r="D32" s="10"/>
      <c r="E32" s="10"/>
      <c r="F32" s="85"/>
      <c r="G32" s="86"/>
      <c r="H32" s="86"/>
      <c r="I32" s="86"/>
      <c r="J32" s="87"/>
      <c r="K32" s="10"/>
      <c r="L32" s="10"/>
      <c r="M32" s="10"/>
      <c r="N32" s="10"/>
      <c r="O32" s="10"/>
    </row>
    <row r="33" spans="2:15" x14ac:dyDescent="0.25">
      <c r="B33" s="10"/>
      <c r="C33" s="10"/>
      <c r="D33" s="10"/>
      <c r="E33" s="10"/>
      <c r="F33" s="85"/>
      <c r="G33" s="86"/>
      <c r="H33" s="86"/>
      <c r="I33" s="86"/>
      <c r="J33" s="87"/>
      <c r="K33" s="10"/>
      <c r="L33" s="10"/>
      <c r="M33" s="10"/>
      <c r="N33" s="10"/>
      <c r="O33" s="10"/>
    </row>
    <row r="34" spans="2:15" ht="15.75" thickBot="1" x14ac:dyDescent="0.3">
      <c r="B34" s="10"/>
      <c r="C34" s="10"/>
      <c r="D34" s="10"/>
      <c r="E34" s="10"/>
      <c r="F34" s="88"/>
      <c r="G34" s="89"/>
      <c r="H34" s="89"/>
      <c r="I34" s="89"/>
      <c r="J34" s="90"/>
      <c r="K34" s="10"/>
      <c r="L34" s="10"/>
      <c r="M34" s="10"/>
      <c r="N34" s="10"/>
      <c r="O34" s="10"/>
    </row>
    <row r="35" spans="2:15" x14ac:dyDescent="0.25">
      <c r="B35" s="10"/>
      <c r="C35" s="10"/>
      <c r="D35" s="10"/>
      <c r="E35" s="10"/>
      <c r="F35" s="10"/>
      <c r="G35" s="10"/>
      <c r="H35" s="10"/>
      <c r="I35" s="10"/>
      <c r="J35" s="10"/>
      <c r="K35" s="10"/>
      <c r="L35" s="10"/>
      <c r="M35" s="10"/>
      <c r="N35" s="10"/>
      <c r="O35" s="10"/>
    </row>
    <row r="36" spans="2:15" x14ac:dyDescent="0.25">
      <c r="B36" s="10"/>
      <c r="C36" s="10"/>
      <c r="D36" s="10"/>
      <c r="E36" s="10"/>
      <c r="F36" s="10"/>
      <c r="G36" s="10"/>
      <c r="H36" s="10"/>
      <c r="I36" s="10"/>
      <c r="J36" s="10"/>
      <c r="K36" s="10"/>
      <c r="L36" s="10"/>
      <c r="M36" s="10"/>
      <c r="N36" s="10"/>
      <c r="O36" s="10"/>
    </row>
    <row r="37" spans="2:15" x14ac:dyDescent="0.25">
      <c r="B37" s="10"/>
      <c r="C37" s="10"/>
      <c r="D37" s="10"/>
      <c r="E37" s="10"/>
      <c r="F37" s="10"/>
      <c r="G37" s="10"/>
      <c r="H37" s="10"/>
      <c r="I37" s="10"/>
      <c r="J37" s="10"/>
      <c r="K37" s="10"/>
      <c r="L37" s="10"/>
      <c r="M37" s="10"/>
      <c r="N37" s="10"/>
      <c r="O37" s="10"/>
    </row>
    <row r="38" spans="2:15" x14ac:dyDescent="0.25">
      <c r="B38" s="10"/>
      <c r="C38" s="10"/>
      <c r="D38" s="10"/>
      <c r="E38" s="10"/>
      <c r="F38" s="10"/>
      <c r="G38" s="10"/>
      <c r="H38" s="10"/>
      <c r="I38" s="10"/>
      <c r="J38" s="10"/>
      <c r="K38" s="10"/>
      <c r="L38" s="10"/>
      <c r="M38" s="10"/>
      <c r="N38" s="10"/>
      <c r="O38" s="10"/>
    </row>
    <row r="39" spans="2:15" x14ac:dyDescent="0.25">
      <c r="B39" s="10"/>
      <c r="C39" s="10"/>
      <c r="D39" s="10"/>
      <c r="E39" s="10"/>
      <c r="F39" s="10"/>
      <c r="G39" s="10"/>
      <c r="H39" s="10"/>
      <c r="I39" s="10"/>
      <c r="J39" s="10"/>
      <c r="K39" s="10"/>
      <c r="L39" s="10"/>
      <c r="M39" s="10"/>
      <c r="N39" s="10"/>
      <c r="O39" s="10"/>
    </row>
    <row r="40" spans="2:15" x14ac:dyDescent="0.25">
      <c r="B40" s="10"/>
      <c r="C40" s="10"/>
      <c r="D40" s="10"/>
      <c r="E40" s="10"/>
      <c r="F40" s="10"/>
      <c r="G40" s="10"/>
      <c r="H40" s="10"/>
      <c r="I40" s="10"/>
      <c r="J40" s="10"/>
      <c r="K40" s="10"/>
      <c r="L40" s="10"/>
      <c r="M40" s="10"/>
      <c r="N40" s="10"/>
      <c r="O40" s="10"/>
    </row>
    <row r="41" spans="2:15" x14ac:dyDescent="0.25">
      <c r="B41" s="10"/>
      <c r="C41" s="10"/>
      <c r="D41" s="10"/>
      <c r="E41" s="10"/>
      <c r="F41" s="10"/>
      <c r="G41" s="10"/>
      <c r="H41" s="10"/>
      <c r="I41" s="10"/>
      <c r="J41" s="10"/>
      <c r="K41" s="10"/>
      <c r="L41" s="10"/>
      <c r="M41" s="10"/>
      <c r="N41" s="10"/>
      <c r="O41" s="10"/>
    </row>
    <row r="42" spans="2:15" x14ac:dyDescent="0.25">
      <c r="B42" s="10"/>
      <c r="C42" s="10"/>
      <c r="D42" s="10"/>
      <c r="E42" s="10"/>
      <c r="F42" s="10"/>
      <c r="G42" s="10"/>
      <c r="H42" s="10"/>
      <c r="I42" s="10"/>
      <c r="J42" s="10"/>
      <c r="K42" s="10"/>
      <c r="L42" s="10"/>
      <c r="M42" s="10"/>
      <c r="N42" s="10"/>
      <c r="O42" s="10"/>
    </row>
    <row r="43" spans="2:15" x14ac:dyDescent="0.25">
      <c r="B43" s="10"/>
      <c r="C43" s="10"/>
      <c r="D43" s="10"/>
      <c r="E43" s="10"/>
      <c r="F43" s="10"/>
      <c r="G43" s="10"/>
      <c r="H43" s="10"/>
      <c r="I43" s="10"/>
      <c r="J43" s="10"/>
      <c r="K43" s="10"/>
      <c r="L43" s="10"/>
      <c r="M43" s="10"/>
      <c r="N43" s="10"/>
      <c r="O43" s="10"/>
    </row>
    <row r="44" spans="2:15" x14ac:dyDescent="0.25">
      <c r="B44" s="10"/>
      <c r="C44" s="10"/>
      <c r="D44" s="10"/>
      <c r="E44" s="10"/>
      <c r="F44" s="10"/>
      <c r="G44" s="10"/>
      <c r="H44" s="10"/>
      <c r="I44" s="10"/>
      <c r="J44" s="10"/>
      <c r="K44" s="10"/>
      <c r="L44" s="10"/>
      <c r="M44" s="10"/>
      <c r="N44" s="10"/>
      <c r="O44" s="10"/>
    </row>
    <row r="45" spans="2:15" x14ac:dyDescent="0.25">
      <c r="B45" s="10"/>
      <c r="C45" s="10"/>
      <c r="D45" s="10"/>
      <c r="E45" s="10"/>
      <c r="F45" s="10"/>
      <c r="G45" s="10"/>
      <c r="H45" s="10"/>
      <c r="I45" s="10"/>
      <c r="J45" s="10"/>
      <c r="K45" s="10"/>
      <c r="L45" s="10"/>
      <c r="M45" s="10"/>
      <c r="N45" s="10"/>
      <c r="O45" s="10"/>
    </row>
    <row r="46" spans="2:15" x14ac:dyDescent="0.25">
      <c r="B46" s="10"/>
      <c r="C46" s="10"/>
      <c r="D46" s="10"/>
      <c r="E46" s="10"/>
      <c r="F46" s="10"/>
      <c r="G46" s="10"/>
      <c r="H46" s="10"/>
      <c r="I46" s="10"/>
      <c r="J46" s="10"/>
      <c r="K46" s="10"/>
      <c r="L46" s="10"/>
      <c r="M46" s="10"/>
      <c r="N46" s="10"/>
      <c r="O46" s="10"/>
    </row>
    <row r="47" spans="2:15" x14ac:dyDescent="0.25">
      <c r="B47" s="10"/>
      <c r="C47" s="10"/>
      <c r="D47" s="10"/>
      <c r="E47" s="10"/>
      <c r="F47" s="10"/>
      <c r="G47" s="10"/>
      <c r="H47" s="10"/>
      <c r="I47" s="10"/>
      <c r="J47" s="10"/>
      <c r="K47" s="10"/>
      <c r="L47" s="10"/>
      <c r="M47" s="10"/>
      <c r="N47" s="10"/>
      <c r="O47" s="10"/>
    </row>
    <row r="48" spans="2:15" x14ac:dyDescent="0.25">
      <c r="B48" s="10"/>
      <c r="C48" s="10"/>
      <c r="D48" s="10"/>
      <c r="E48" s="10"/>
      <c r="F48" s="10"/>
      <c r="G48" s="10"/>
      <c r="H48" s="10"/>
      <c r="I48" s="10"/>
      <c r="J48" s="10"/>
      <c r="K48" s="10"/>
      <c r="L48" s="10"/>
      <c r="M48" s="10"/>
      <c r="N48" s="10"/>
      <c r="O48" s="10"/>
    </row>
    <row r="49" spans="2:15" x14ac:dyDescent="0.25">
      <c r="B49" s="10"/>
      <c r="C49" s="10"/>
      <c r="D49" s="10"/>
      <c r="E49" s="10"/>
      <c r="F49" s="10"/>
      <c r="G49" s="10"/>
      <c r="H49" s="10"/>
      <c r="I49" s="10"/>
      <c r="J49" s="10"/>
      <c r="K49" s="10"/>
      <c r="L49" s="10"/>
      <c r="M49" s="10"/>
      <c r="N49" s="10"/>
      <c r="O49" s="10"/>
    </row>
    <row r="50" spans="2:15" x14ac:dyDescent="0.25">
      <c r="B50" s="10"/>
      <c r="C50" s="10"/>
      <c r="D50" s="10"/>
      <c r="E50" s="10"/>
      <c r="F50" s="10"/>
      <c r="G50" s="10"/>
      <c r="H50" s="10"/>
      <c r="I50" s="10"/>
      <c r="J50" s="10"/>
      <c r="K50" s="10"/>
      <c r="L50" s="10"/>
      <c r="M50" s="10"/>
      <c r="N50" s="10"/>
      <c r="O50" s="10"/>
    </row>
    <row r="51" spans="2:15" x14ac:dyDescent="0.25">
      <c r="B51" s="10"/>
      <c r="C51" s="10"/>
      <c r="D51" s="10"/>
      <c r="E51" s="10"/>
      <c r="F51" s="10"/>
      <c r="G51" s="10"/>
      <c r="H51" s="10"/>
      <c r="I51" s="10"/>
      <c r="J51" s="10"/>
      <c r="K51" s="10"/>
      <c r="L51" s="10"/>
      <c r="M51" s="10"/>
      <c r="N51" s="10"/>
      <c r="O51" s="10"/>
    </row>
    <row r="52" spans="2:15" x14ac:dyDescent="0.25">
      <c r="B52" s="10"/>
      <c r="C52" s="10"/>
      <c r="D52" s="10"/>
      <c r="E52" s="10"/>
      <c r="F52" s="10"/>
      <c r="G52" s="10"/>
      <c r="H52" s="10"/>
      <c r="I52" s="10"/>
      <c r="J52" s="10"/>
      <c r="K52" s="10"/>
      <c r="L52" s="10"/>
      <c r="M52" s="10"/>
      <c r="N52" s="10"/>
      <c r="O52" s="10"/>
    </row>
    <row r="53" spans="2:15" x14ac:dyDescent="0.25">
      <c r="B53" s="10"/>
      <c r="C53" s="10"/>
      <c r="D53" s="10"/>
      <c r="E53" s="10"/>
      <c r="F53" s="10"/>
      <c r="G53" s="10"/>
      <c r="H53" s="10"/>
      <c r="I53" s="10"/>
      <c r="J53" s="10"/>
      <c r="K53" s="10"/>
      <c r="L53" s="10"/>
      <c r="M53" s="10"/>
      <c r="N53" s="10"/>
      <c r="O53" s="10"/>
    </row>
    <row r="54" spans="2:15" x14ac:dyDescent="0.25">
      <c r="B54" s="10"/>
      <c r="C54" s="10"/>
      <c r="D54" s="10"/>
      <c r="E54" s="10"/>
      <c r="F54" s="10"/>
      <c r="G54" s="10"/>
      <c r="H54" s="10"/>
      <c r="I54" s="10"/>
      <c r="J54" s="10"/>
      <c r="K54" s="10"/>
      <c r="L54" s="10"/>
      <c r="M54" s="10"/>
      <c r="N54" s="10"/>
      <c r="O54" s="10"/>
    </row>
    <row r="55" spans="2:15" x14ac:dyDescent="0.25">
      <c r="B55" s="10"/>
      <c r="C55" s="10"/>
      <c r="D55" s="10"/>
      <c r="E55" s="10"/>
      <c r="F55" s="10"/>
      <c r="G55" s="10"/>
      <c r="H55" s="10"/>
      <c r="I55" s="10"/>
      <c r="J55" s="10"/>
      <c r="K55" s="10"/>
      <c r="L55" s="10"/>
      <c r="M55" s="10"/>
      <c r="N55" s="10"/>
      <c r="O55" s="10"/>
    </row>
    <row r="56" spans="2:15" x14ac:dyDescent="0.25">
      <c r="B56" s="10"/>
      <c r="C56" s="10"/>
      <c r="D56" s="10"/>
      <c r="E56" s="10"/>
      <c r="F56" s="10"/>
      <c r="G56" s="10"/>
      <c r="H56" s="10"/>
      <c r="I56" s="10"/>
      <c r="J56" s="10"/>
      <c r="K56" s="10"/>
      <c r="L56" s="10"/>
      <c r="M56" s="10"/>
      <c r="N56" s="10"/>
      <c r="O56" s="10"/>
    </row>
    <row r="57" spans="2:15" x14ac:dyDescent="0.25">
      <c r="B57" s="10"/>
      <c r="C57" s="10"/>
      <c r="D57" s="10"/>
      <c r="E57" s="10"/>
      <c r="F57" s="10"/>
      <c r="G57" s="10"/>
      <c r="H57" s="10"/>
      <c r="I57" s="10"/>
      <c r="J57" s="10"/>
      <c r="K57" s="10"/>
      <c r="L57" s="10"/>
      <c r="M57" s="10"/>
      <c r="N57" s="10"/>
      <c r="O57" s="10"/>
    </row>
    <row r="58" spans="2:15" x14ac:dyDescent="0.25">
      <c r="B58" s="10"/>
      <c r="C58" s="10"/>
      <c r="D58" s="10"/>
      <c r="E58" s="10"/>
      <c r="F58" s="10"/>
      <c r="G58" s="10"/>
      <c r="H58" s="10"/>
      <c r="I58" s="10"/>
      <c r="J58" s="10"/>
      <c r="K58" s="10"/>
      <c r="L58" s="10"/>
      <c r="M58" s="10"/>
      <c r="N58" s="10"/>
      <c r="O58" s="10"/>
    </row>
    <row r="59" spans="2:15" x14ac:dyDescent="0.25">
      <c r="B59" s="10"/>
      <c r="C59" s="10"/>
      <c r="D59" s="10"/>
      <c r="E59" s="10"/>
      <c r="F59" s="10"/>
      <c r="G59" s="10"/>
      <c r="H59" s="10"/>
      <c r="I59" s="10"/>
      <c r="J59" s="10"/>
      <c r="K59" s="10"/>
      <c r="L59" s="10"/>
      <c r="M59" s="10"/>
      <c r="N59" s="10"/>
      <c r="O59" s="10"/>
    </row>
    <row r="60" spans="2:15" x14ac:dyDescent="0.25">
      <c r="B60" s="10"/>
      <c r="C60" s="10"/>
      <c r="D60" s="10"/>
      <c r="E60" s="10"/>
      <c r="F60" s="10"/>
      <c r="G60" s="10"/>
      <c r="H60" s="10"/>
      <c r="I60" s="10"/>
      <c r="J60" s="10"/>
      <c r="K60" s="10"/>
      <c r="L60" s="10"/>
      <c r="M60" s="10"/>
      <c r="N60" s="10"/>
      <c r="O60" s="10"/>
    </row>
    <row r="61" spans="2:15" x14ac:dyDescent="0.25">
      <c r="B61" s="10"/>
      <c r="C61" s="10"/>
      <c r="D61" s="10"/>
      <c r="E61" s="10"/>
      <c r="F61" s="10"/>
      <c r="G61" s="10"/>
      <c r="H61" s="10"/>
      <c r="I61" s="10"/>
      <c r="J61" s="10"/>
      <c r="K61" s="10"/>
      <c r="L61" s="10"/>
      <c r="M61" s="10"/>
      <c r="N61" s="10"/>
      <c r="O61" s="10"/>
    </row>
    <row r="62" spans="2:15" x14ac:dyDescent="0.25">
      <c r="B62" s="10"/>
      <c r="C62" s="10"/>
      <c r="D62" s="10"/>
      <c r="E62" s="10"/>
      <c r="F62" s="10"/>
      <c r="G62" s="10"/>
      <c r="H62" s="10"/>
      <c r="I62" s="10"/>
      <c r="J62" s="10"/>
      <c r="K62" s="10"/>
      <c r="L62" s="10"/>
      <c r="M62" s="10"/>
      <c r="N62" s="10"/>
      <c r="O62" s="10"/>
    </row>
  </sheetData>
  <mergeCells count="3">
    <mergeCell ref="B4:O7"/>
    <mergeCell ref="B9:O27"/>
    <mergeCell ref="F30:J34"/>
  </mergeCells>
  <hyperlinks>
    <hyperlink ref="F30:J34" location="'Kalkulační list akce'!A1" display="Přejít k vyplňování"/>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yba výběru!" error="Hodnota v buňce není platná!">
          <x14:formula1>
            <xm:f>data!$N$3:$N$6</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66"/>
  <sheetViews>
    <sheetView showGridLines="0" showRowColHeaders="0" zoomScale="85" zoomScaleNormal="85" zoomScalePageLayoutView="50" workbookViewId="0">
      <selection activeCell="C9" sqref="C9"/>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hidden="1" customWidth="1"/>
    <col min="8" max="8" width="51.28515625" hidden="1" customWidth="1"/>
    <col min="9" max="9" width="10.85546875" hidden="1" customWidth="1"/>
    <col min="10" max="10" width="9.140625" customWidth="1"/>
  </cols>
  <sheetData>
    <row r="1" spans="2:9" ht="15.75" thickBot="1" x14ac:dyDescent="0.3"/>
    <row r="2" spans="2:9" ht="15.75" x14ac:dyDescent="0.25">
      <c r="B2" s="29" t="s">
        <v>16</v>
      </c>
      <c r="C2" s="30"/>
      <c r="D2" s="91" t="s">
        <v>39</v>
      </c>
      <c r="E2" s="92"/>
    </row>
    <row r="3" spans="2:9" ht="15.75" x14ac:dyDescent="0.25">
      <c r="B3" s="31" t="s">
        <v>79</v>
      </c>
      <c r="C3" s="32"/>
      <c r="D3" s="33"/>
      <c r="E3" s="34"/>
      <c r="G3" t="s">
        <v>55</v>
      </c>
    </row>
    <row r="4" spans="2:9" ht="15.6" customHeight="1" x14ac:dyDescent="0.25">
      <c r="B4" s="35" t="s">
        <v>38</v>
      </c>
      <c r="C4" s="36"/>
      <c r="D4" s="93" t="str">
        <f>IF(ISERROR(VLOOKUP(C9,data!B:BJ,61,0)),"",VLOOKUP(C9,data!B:BJ,61,0))</f>
        <v/>
      </c>
      <c r="E4" s="94"/>
      <c r="G4" t="s">
        <v>54</v>
      </c>
    </row>
    <row r="5" spans="2:9" ht="15.75" x14ac:dyDescent="0.25">
      <c r="B5" s="35" t="s">
        <v>21</v>
      </c>
      <c r="C5" s="36"/>
      <c r="D5" s="93"/>
      <c r="E5" s="94"/>
    </row>
    <row r="6" spans="2:9" ht="15.75" x14ac:dyDescent="0.25">
      <c r="B6" s="37" t="s">
        <v>22</v>
      </c>
      <c r="C6" s="38"/>
      <c r="D6" s="93"/>
      <c r="E6" s="94"/>
    </row>
    <row r="7" spans="2:9" ht="15.75" x14ac:dyDescent="0.25">
      <c r="B7" s="37" t="s">
        <v>23</v>
      </c>
      <c r="C7" s="39"/>
      <c r="D7" s="93"/>
      <c r="E7" s="94"/>
    </row>
    <row r="8" spans="2:9" ht="15.75" x14ac:dyDescent="0.25">
      <c r="B8" s="40" t="s">
        <v>24</v>
      </c>
      <c r="C8" s="41"/>
      <c r="D8" s="93"/>
      <c r="E8" s="94"/>
    </row>
    <row r="9" spans="2:9" ht="15.75" x14ac:dyDescent="0.25">
      <c r="B9" s="42" t="s">
        <v>26</v>
      </c>
      <c r="C9" s="28"/>
      <c r="D9" s="93"/>
      <c r="E9" s="94"/>
    </row>
    <row r="10" spans="2:9" ht="15.75" x14ac:dyDescent="0.25">
      <c r="B10" s="37" t="s">
        <v>17</v>
      </c>
      <c r="C10" s="43"/>
      <c r="D10" s="93"/>
      <c r="E10" s="94"/>
    </row>
    <row r="11" spans="2:9" ht="15.75" x14ac:dyDescent="0.25">
      <c r="B11" s="37" t="s">
        <v>84</v>
      </c>
      <c r="C11" s="43"/>
      <c r="D11" s="93"/>
      <c r="E11" s="94"/>
    </row>
    <row r="12" spans="2:9" ht="15.75" x14ac:dyDescent="0.25">
      <c r="B12" s="37" t="s">
        <v>18</v>
      </c>
      <c r="C12" s="44"/>
      <c r="D12" s="93"/>
      <c r="E12" s="94"/>
    </row>
    <row r="13" spans="2:9" ht="15.75" x14ac:dyDescent="0.25">
      <c r="B13" s="37" t="s">
        <v>19</v>
      </c>
      <c r="C13" s="44"/>
      <c r="D13" s="93"/>
      <c r="E13" s="94"/>
    </row>
    <row r="14" spans="2:9" ht="15.75" x14ac:dyDescent="0.25">
      <c r="B14" s="37" t="s">
        <v>29</v>
      </c>
      <c r="C14" s="45"/>
      <c r="D14" s="93"/>
      <c r="E14" s="94"/>
    </row>
    <row r="15" spans="2:9" ht="15.75" x14ac:dyDescent="0.25">
      <c r="B15" s="46" t="s">
        <v>32</v>
      </c>
      <c r="C15" s="47"/>
      <c r="D15" s="93"/>
      <c r="E15" s="94"/>
    </row>
    <row r="16" spans="2:9" ht="16.5" thickBot="1" x14ac:dyDescent="0.3">
      <c r="B16" s="78" t="s">
        <v>87</v>
      </c>
      <c r="C16" s="79"/>
      <c r="D16" s="93"/>
      <c r="E16" s="94"/>
      <c r="H16" t="s">
        <v>10</v>
      </c>
      <c r="I16" s="25" t="str">
        <f>IF(C9="","",VLOOKUP(C9,data!B:V,21,0)*'Kalkulační list akce'!C15+F28)</f>
        <v/>
      </c>
    </row>
    <row r="17" spans="1:9" ht="15.75" x14ac:dyDescent="0.25">
      <c r="B17" s="48" t="s">
        <v>20</v>
      </c>
      <c r="C17" s="49" t="str">
        <f>IF(C9="","",SUM(I16:I26))</f>
        <v/>
      </c>
      <c r="D17" s="93"/>
      <c r="E17" s="94"/>
      <c r="I17" s="6" t="str">
        <f>IF(H17=B28,IF(E28="ano",D28,""),"")</f>
        <v/>
      </c>
    </row>
    <row r="18" spans="1:9" ht="15.75" x14ac:dyDescent="0.25">
      <c r="B18" s="35" t="s">
        <v>53</v>
      </c>
      <c r="C18" s="50" t="str">
        <f>IF(ISERROR(C17*1.21),"",C17*1.21)</f>
        <v/>
      </c>
      <c r="D18" s="93"/>
      <c r="E18" s="94"/>
      <c r="H18" t="s">
        <v>33</v>
      </c>
      <c r="I18" s="6" t="str">
        <f>IF(C9="","",VLOOKUP(C9,data!B:J,9,0))</f>
        <v/>
      </c>
    </row>
    <row r="19" spans="1:9" ht="16.5" thickBot="1" x14ac:dyDescent="0.3">
      <c r="B19" s="51" t="s">
        <v>27</v>
      </c>
      <c r="C19" s="52"/>
      <c r="D19" s="93"/>
      <c r="E19" s="94"/>
      <c r="H19" t="s">
        <v>34</v>
      </c>
      <c r="I19" s="6" t="str">
        <f>IF(ISERROR(VLOOKUP(C9,data!B:P,15,0)),"",VLOOKUP(C9,data!B:P,15,0))</f>
        <v/>
      </c>
    </row>
    <row r="20" spans="1:9" ht="21.75" thickBot="1" x14ac:dyDescent="0.4">
      <c r="B20" s="53" t="s">
        <v>28</v>
      </c>
      <c r="C20" s="54" t="str">
        <f>IF(C3="","",IF(C3="ANO",IF(IF($C$9="","",C17-C19)&lt;0,"0 Kč",IF($C$9="","",C17-C19)),IF(IF($C$9="","",C18-C19)&lt;0,"0 Kč",IF($C$9="","",C18-C19))))</f>
        <v/>
      </c>
      <c r="D20" s="93"/>
      <c r="E20" s="94"/>
      <c r="H20" t="s">
        <v>36</v>
      </c>
      <c r="I20" s="6" t="str">
        <f>IF(ISERROR(VLOOKUP(C9,data!B:Q,16,0)),"",VLOOKUP(C9,data!B:Q,16,0))</f>
        <v/>
      </c>
    </row>
    <row r="21" spans="1:9" ht="15.75" x14ac:dyDescent="0.25">
      <c r="B21" s="55" t="s">
        <v>25</v>
      </c>
      <c r="C21" s="56" t="str">
        <f>IF($C$9="","",VLOOKUP($C$9,data!$B:$C,2,0))</f>
        <v/>
      </c>
      <c r="D21" s="93"/>
      <c r="E21" s="94"/>
      <c r="I21" s="6" t="str">
        <f>IF(H21=B29,IF(E29="ano",D29,""),"")</f>
        <v/>
      </c>
    </row>
    <row r="22" spans="1:9" ht="15.75" x14ac:dyDescent="0.25">
      <c r="B22" s="57" t="s">
        <v>3</v>
      </c>
      <c r="C22" s="58" t="str">
        <f>IF($C$9="","",VLOOKUP($C$9,data!$B:$D,3,0))</f>
        <v/>
      </c>
      <c r="D22" s="93"/>
      <c r="E22" s="94"/>
      <c r="H22" t="s">
        <v>37</v>
      </c>
      <c r="I22" s="6" t="str">
        <f>IF(C21=data!C3,SUM(I18:I20,I23)*data!S3,"")</f>
        <v/>
      </c>
    </row>
    <row r="23" spans="1:9" ht="15.75" x14ac:dyDescent="0.25">
      <c r="B23" s="57" t="s">
        <v>21</v>
      </c>
      <c r="C23" s="58" t="str">
        <f>IF($C$9="","",VLOOKUP($C$9,data!$B:$E,4,0))</f>
        <v/>
      </c>
      <c r="D23" s="93"/>
      <c r="E23" s="94"/>
      <c r="H23" t="s">
        <v>69</v>
      </c>
      <c r="I23" s="6" t="str">
        <f>IF(C21=data!C20,IF(ISERROR(VLOOKUP(C9,data!B:X,23,0)+IF('Kalkulační list akce'!C14&gt;5,VLOOKUP('Kalkulační list akce'!C9,data!B:Y,24,0)*('Kalkulační list akce'!C14-5),0)+VLOOKUP(C9,data!B:Z,25,0)),"",VLOOKUP(C9,data!B:X,23,0)+IF('Kalkulační list akce'!C14&gt;5,VLOOKUP('Kalkulační list akce'!C9,data!B:Y,24,0)*('Kalkulační list akce'!C14-5),0)+VLOOKUP(C9,data!B:Z,25,0)),IF(C21=data!C3,IF('Kalkulační list akce'!C14&gt;4,VLOOKUP('Kalkulační list akce'!C21,data!C:Y,23,0)*('Kalkulační list akce'!C14-4)),""))</f>
        <v/>
      </c>
    </row>
    <row r="24" spans="1:9" ht="15.75" x14ac:dyDescent="0.25">
      <c r="B24" s="57" t="s">
        <v>23</v>
      </c>
      <c r="C24" s="59" t="str">
        <f>IF($C$9="","",VLOOKUP($C$9,data!$B:$G,6,0))</f>
        <v/>
      </c>
      <c r="D24" s="95"/>
      <c r="E24" s="96"/>
      <c r="H24" t="s">
        <v>68</v>
      </c>
      <c r="I24" s="6" t="str">
        <f>IF(C9="","",IF(E28="ano",D28,0)+IF(E29="ano",D29,0)+IF(E30="ano",D30,0)+IF(E31="ano",D31,0)+IF(E32="ano",D32,0)+IF(E33="ano",D33,0))</f>
        <v/>
      </c>
    </row>
    <row r="25" spans="1:9" ht="16.5" thickBot="1" x14ac:dyDescent="0.3">
      <c r="B25" s="60" t="s">
        <v>24</v>
      </c>
      <c r="C25" s="61" t="str">
        <f>IF($C$9="","",VLOOKUP($C$9,data!$B:$H,7,0))</f>
        <v/>
      </c>
      <c r="D25" s="62"/>
      <c r="E25" s="63"/>
      <c r="I25" s="6"/>
    </row>
    <row r="26" spans="1:9" x14ac:dyDescent="0.25">
      <c r="B26" s="64"/>
      <c r="C26" s="65"/>
      <c r="D26" s="64"/>
      <c r="E26" s="64"/>
      <c r="I26" s="6"/>
    </row>
    <row r="27" spans="1:9" ht="58.5" customHeight="1" x14ac:dyDescent="0.25">
      <c r="B27" s="66" t="str">
        <f>IF(C9="","","Rozšíření základního programu akce (výběr volitelných doplňkových aktivit)")</f>
        <v/>
      </c>
      <c r="C27" s="66" t="str">
        <f>IF(C9="","","Popis doplňkové aktivity")</f>
        <v/>
      </c>
      <c r="D27" s="67" t="str">
        <f>IF(C9="","","Cena doplňkové aktivity")</f>
        <v/>
      </c>
      <c r="E27" s="68" t="str">
        <f>IF(C9="","","Zvolte doplňkové aktivity výběrem ANO/NE, které požadujete (výběrem ANO budou zohledněny v celkové ceně akce)")</f>
        <v/>
      </c>
      <c r="F27" s="17" t="str">
        <f>IF(C9="","","Příplatek za osobní automobil")</f>
        <v/>
      </c>
      <c r="H27" s="14"/>
    </row>
    <row r="28" spans="1:9" s="15" customFormat="1" ht="45" customHeight="1" x14ac:dyDescent="0.25">
      <c r="A28" s="26">
        <v>1</v>
      </c>
      <c r="B28" s="69" t="str">
        <f>IF(C9="","",VLOOKUP($A28&amp;$C$9,data!$A:$BN,63,0))</f>
        <v/>
      </c>
      <c r="C28" s="70" t="str">
        <f>IF(C9="","",VLOOKUP($A28&amp;$C$9,data!$A:$BN,64,0))</f>
        <v/>
      </c>
      <c r="D28" s="71" t="str">
        <f>IF(C9="","",VLOOKUP($A28&amp;$C$9,data!$A:$BN,65,0))</f>
        <v/>
      </c>
      <c r="E28" s="72"/>
      <c r="F28" s="16" t="str">
        <f>IF(C9="","",IFERROR(IF(VLOOKUP("ano",$E$28:$E$33,1,0)="ano",C15*8,""),0))</f>
        <v/>
      </c>
    </row>
    <row r="29" spans="1:9" s="15" customFormat="1" ht="45" customHeight="1" x14ac:dyDescent="0.25">
      <c r="A29" s="26">
        <v>2</v>
      </c>
      <c r="B29" s="69" t="str">
        <f>IF(C9="","",VLOOKUP($A29&amp;$C$9,data!$A:$BN,63,0))</f>
        <v/>
      </c>
      <c r="C29" s="70" t="str">
        <f>IF(C9="","",VLOOKUP($A29&amp;$C$9,data!$A:$BN,64,0))</f>
        <v/>
      </c>
      <c r="D29" s="71" t="str">
        <f>IF(C9="","",VLOOKUP($A29&amp;$C$9,data!$A:$BN,65,0))</f>
        <v/>
      </c>
      <c r="E29" s="72"/>
    </row>
    <row r="30" spans="1:9" s="15" customFormat="1" ht="45" customHeight="1" x14ac:dyDescent="0.25">
      <c r="A30" s="26">
        <v>3</v>
      </c>
      <c r="B30" s="69" t="str">
        <f>IF(C9="","",VLOOKUP($A30&amp;$C$9,data!$A:$BN,63,0))</f>
        <v/>
      </c>
      <c r="C30" s="70" t="str">
        <f>IF(C9="","",VLOOKUP($A30&amp;$C$9,data!$A:$BN,64,0))</f>
        <v/>
      </c>
      <c r="D30" s="71" t="str">
        <f>IF(C9="","",VLOOKUP($A30&amp;$C$9,data!$A:$BN,65,0))</f>
        <v/>
      </c>
      <c r="E30" s="72"/>
    </row>
    <row r="31" spans="1:9" s="15" customFormat="1" ht="45" customHeight="1" x14ac:dyDescent="0.25">
      <c r="A31" s="26">
        <v>4</v>
      </c>
      <c r="B31" s="69" t="str">
        <f>IF(C9="","",IFERROR(VLOOKUP($A31&amp;$C$9,data!$A:$BN,63,0),""))</f>
        <v/>
      </c>
      <c r="C31" s="70" t="str">
        <f>IF(C9="","",IFERROR(VLOOKUP($A31&amp;$C$9,data!$A:$BN,64,0),""))</f>
        <v/>
      </c>
      <c r="D31" s="71" t="str">
        <f>IF(C9="","",IFERROR(VLOOKUP($A31&amp;$C$9,data!$A:$BN,65,0),""))</f>
        <v/>
      </c>
      <c r="E31" s="72"/>
    </row>
    <row r="32" spans="1:9" s="15" customFormat="1" ht="45" customHeight="1" x14ac:dyDescent="0.25">
      <c r="A32" s="26">
        <v>5</v>
      </c>
      <c r="B32" s="69" t="str">
        <f>IF(C9="","",IFERROR(VLOOKUP($A32&amp;$C$9,data!$A:$BN,63,0),""))</f>
        <v/>
      </c>
      <c r="C32" s="70" t="str">
        <f>IF(C9="","",IFERROR(VLOOKUP($A32&amp;$C$9,data!$A:$BN,64,0),""))</f>
        <v/>
      </c>
      <c r="D32" s="71" t="str">
        <f>IF(C9="","",IFERROR(VLOOKUP($A32&amp;$C$9,data!$A:$BN,65,0),""))</f>
        <v/>
      </c>
      <c r="E32" s="72"/>
    </row>
    <row r="33" spans="1:5" s="15" customFormat="1" ht="45" customHeight="1" x14ac:dyDescent="0.25">
      <c r="A33" s="26">
        <v>6</v>
      </c>
      <c r="B33" s="69" t="str">
        <f>IF(C9="","",IFERROR(VLOOKUP($A33&amp;$C$9,data!$A:$BN,63,0),""))</f>
        <v/>
      </c>
      <c r="C33" s="70" t="str">
        <f>IF(C9="","",IFERROR(VLOOKUP($A33&amp;$C$9,data!$A:$BN,64,0),""))</f>
        <v/>
      </c>
      <c r="D33" s="71" t="str">
        <f>IF(C9="","",IFERROR(VLOOKUP($A33&amp;$C$9,data!$A:$BN,65,0),""))</f>
        <v/>
      </c>
      <c r="E33" s="72"/>
    </row>
    <row r="34" spans="1:5" x14ac:dyDescent="0.25">
      <c r="B34" s="73"/>
      <c r="C34" s="64"/>
      <c r="D34" s="64"/>
      <c r="E34" s="64"/>
    </row>
    <row r="35" spans="1:5" x14ac:dyDescent="0.25">
      <c r="B35" s="73"/>
      <c r="C35" s="64"/>
      <c r="D35" s="64"/>
      <c r="E35" s="64"/>
    </row>
    <row r="36" spans="1:5" x14ac:dyDescent="0.25">
      <c r="B36" s="73"/>
      <c r="C36" s="64"/>
      <c r="D36" s="64"/>
      <c r="E36" s="64"/>
    </row>
    <row r="37" spans="1:5" x14ac:dyDescent="0.25">
      <c r="B37" s="64"/>
      <c r="C37" s="64"/>
      <c r="D37" s="64"/>
      <c r="E37" s="64"/>
    </row>
    <row r="38" spans="1:5" x14ac:dyDescent="0.25">
      <c r="B38" s="64"/>
      <c r="C38" s="64"/>
      <c r="D38" s="64"/>
      <c r="E38" s="64"/>
    </row>
    <row r="39" spans="1:5" x14ac:dyDescent="0.25">
      <c r="B39" s="64"/>
      <c r="C39" s="64"/>
      <c r="D39" s="64"/>
      <c r="E39" s="64"/>
    </row>
    <row r="40" spans="1:5" x14ac:dyDescent="0.25">
      <c r="B40" s="64"/>
      <c r="C40" s="64"/>
      <c r="D40" s="64"/>
      <c r="E40" s="64"/>
    </row>
    <row r="41" spans="1:5" x14ac:dyDescent="0.25">
      <c r="B41" s="64"/>
      <c r="C41" s="64"/>
      <c r="D41" s="64"/>
      <c r="E41" s="64"/>
    </row>
    <row r="42" spans="1:5" x14ac:dyDescent="0.25">
      <c r="B42" s="64"/>
      <c r="C42" s="64"/>
      <c r="D42" s="74" t="s">
        <v>43</v>
      </c>
      <c r="E42" s="64"/>
    </row>
    <row r="43" spans="1:5" x14ac:dyDescent="0.25">
      <c r="B43" s="64"/>
      <c r="C43" s="64"/>
      <c r="D43" s="64"/>
      <c r="E43" s="64"/>
    </row>
    <row r="44" spans="1:5" x14ac:dyDescent="0.25">
      <c r="B44" s="64"/>
      <c r="C44" s="64"/>
      <c r="D44" s="75" t="str">
        <f>"V "&amp;C2&amp;" dne "</f>
        <v xml:space="preserve">V  dne </v>
      </c>
      <c r="E44" s="76">
        <f ca="1">TODAY()</f>
        <v>44999</v>
      </c>
    </row>
    <row r="45" spans="1:5" x14ac:dyDescent="0.25">
      <c r="B45" s="64"/>
      <c r="C45" s="64"/>
      <c r="D45" s="64"/>
      <c r="E45" s="64"/>
    </row>
    <row r="46" spans="1:5" x14ac:dyDescent="0.25">
      <c r="B46" s="64"/>
      <c r="C46" s="64"/>
      <c r="D46" s="64"/>
      <c r="E46" s="64"/>
    </row>
    <row r="47" spans="1:5" x14ac:dyDescent="0.25">
      <c r="B47" s="64"/>
      <c r="C47" s="64"/>
      <c r="D47" s="77"/>
      <c r="E47" s="77"/>
    </row>
    <row r="48" spans="1:5" x14ac:dyDescent="0.25">
      <c r="B48" s="64"/>
      <c r="C48" s="64"/>
      <c r="D48" s="75" t="s">
        <v>42</v>
      </c>
      <c r="E48" s="64" t="str">
        <f>C5&amp;", "&amp;C6</f>
        <v xml:space="preserve">, </v>
      </c>
    </row>
    <row r="49" spans="2:5" x14ac:dyDescent="0.25">
      <c r="B49" s="64"/>
      <c r="C49" s="64"/>
      <c r="D49" s="75"/>
      <c r="E49" s="64"/>
    </row>
    <row r="50" spans="2:5" x14ac:dyDescent="0.25">
      <c r="B50" s="64"/>
      <c r="C50" s="64"/>
      <c r="D50" s="64"/>
      <c r="E50" s="64"/>
    </row>
    <row r="51" spans="2:5" x14ac:dyDescent="0.25">
      <c r="B51" s="64"/>
      <c r="C51" s="64"/>
      <c r="D51" s="74" t="s">
        <v>44</v>
      </c>
      <c r="E51" s="64"/>
    </row>
    <row r="52" spans="2:5" x14ac:dyDescent="0.25">
      <c r="B52" s="64"/>
      <c r="C52" s="64"/>
      <c r="D52" s="64"/>
      <c r="E52" s="64"/>
    </row>
    <row r="53" spans="2:5" x14ac:dyDescent="0.25">
      <c r="B53" s="64"/>
      <c r="C53" s="64"/>
      <c r="D53" s="75" t="str">
        <f>IF(ISERROR("V "&amp;VLOOKUP(C21,data!C37:D40,2,0)&amp;" dne "),"","V "&amp;VLOOKUP(C21,data!C37:D40,2,0)&amp;" dne ")</f>
        <v/>
      </c>
      <c r="E53" s="76"/>
    </row>
    <row r="54" spans="2:5" x14ac:dyDescent="0.25">
      <c r="B54" s="64"/>
      <c r="C54" s="64"/>
      <c r="D54" s="64"/>
      <c r="E54" s="64"/>
    </row>
    <row r="55" spans="2:5" x14ac:dyDescent="0.25">
      <c r="B55" s="64"/>
      <c r="C55" s="64"/>
      <c r="D55" s="64"/>
      <c r="E55" s="64"/>
    </row>
    <row r="56" spans="2:5" x14ac:dyDescent="0.25">
      <c r="B56" s="64"/>
      <c r="C56" s="64"/>
      <c r="D56" s="77"/>
      <c r="E56" s="77"/>
    </row>
    <row r="57" spans="2:5" x14ac:dyDescent="0.25">
      <c r="B57" s="64"/>
      <c r="C57" s="64"/>
      <c r="D57" s="75" t="s">
        <v>45</v>
      </c>
      <c r="E57" s="64" t="str">
        <f>C23</f>
        <v/>
      </c>
    </row>
    <row r="58" spans="2:5" x14ac:dyDescent="0.25">
      <c r="B58" s="64"/>
      <c r="C58" s="64"/>
      <c r="D58" s="64"/>
      <c r="E58" s="64"/>
    </row>
    <row r="60" spans="2:5" x14ac:dyDescent="0.25">
      <c r="D60" s="13"/>
    </row>
    <row r="62" spans="2:5" x14ac:dyDescent="0.25">
      <c r="D62" s="11"/>
      <c r="E62" s="12"/>
    </row>
    <row r="66" spans="4:4" x14ac:dyDescent="0.25">
      <c r="D66" s="11"/>
    </row>
  </sheetData>
  <protectedRanges>
    <protectedRange sqref="C2:C16" name="Oblast1"/>
    <protectedRange sqref="C19" name="Oblast2"/>
    <protectedRange sqref="C28:E36" name="Oblast4"/>
  </protectedRanges>
  <mergeCells count="4">
    <mergeCell ref="D2:E2"/>
    <mergeCell ref="D4:E22"/>
    <mergeCell ref="D24:E24"/>
    <mergeCell ref="D23:E23"/>
  </mergeCells>
  <dataValidations count="18">
    <dataValidation type="time" allowBlank="1" showInputMessage="1" showErrorMessage="1" errorTitle="Chybná hodnota" error="Začátek akce je možný nejdříve v 7:00." promptTitle="Zadejte začátek akce" prompt="Začátek akce je třeba zadat ve formátu HH:MM (např. 10:30)." sqref="C12">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3">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6"/>
    <dataValidation type="decimal" allowBlank="1" showInputMessage="1" showErrorMessage="1" promptTitle="Zadejte dobu trvání akce" prompt="Zadejte dobu trvání akce ve formátu číslo (např. 7,5). Maximální doba trvání akce je 8 hodin." sqref="C14">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5"/>
    <dataValidation allowBlank="1" showInputMessage="1" showErrorMessage="1" promptTitle="Zadejte název Vašeho města/obce" prompt="Zadejte název Vašeho města/obce (bez PSČ)." sqref="C2"/>
    <dataValidation allowBlank="1" showInputMessage="1" showErrorMessage="1" promptTitle="Zadejte kontaktní adresu" prompt="Zadejte celou kontaktní adresu MÚ/OÚ (včetně PSČ)." sqref="C4"/>
    <dataValidation allowBlank="1" showInputMessage="1" showErrorMessage="1" promptTitle="Uveďte jméno kontakntí osoby" prompt="Uveďte jméno kontaktní osoby, která organizuje danou akci." sqref="C5"/>
    <dataValidation allowBlank="1" showInputMessage="1" showErrorMessage="1" promptTitle="Uveďte funkci kontaktní osoby" prompt="Uveďte funkcí výše uvedené kontaktní osoby." sqref="C6"/>
    <dataValidation allowBlank="1" showInputMessage="1" showErrorMessage="1" promptTitle="Zadejte telefon" prompt="Zadejte telefonní číslo výše uvedené kontaktní osoby." sqref="C7"/>
    <dataValidation allowBlank="1" showInputMessage="1" showErrorMessage="1" promptTitle="Zadejte e-mail" prompt="Zadejte e-mailovou adresu výše uvedené kontaktní osoby." sqref="C8"/>
    <dataValidation allowBlank="1" showInputMessage="1" showErrorMessage="1" promptTitle="Zadejte datum konání" prompt="Zadejte datum konání dané akce ve formátu DD.MM.RRRR (např. 26.06.2016)." sqref="C1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7"/>
    <dataValidation type="whole" allowBlank="1" showInputMessage="1" showErrorMessage="1" promptTitle="Zadejte výši odměny z MP" prompt="Nárok na odměnu získáváte splněním základních kritérií Motivačního programu. Pokud si nejste jisti, kontaktujte naše regionální zástupce._x000a_Zadejte výši odměny, na kterou máte dle podmínek MP nárok (číslo)." sqref="C19">
      <formula1>0</formula1>
      <formula2>100000</formula2>
    </dataValidation>
    <dataValidation allowBlank="1" showInputMessage="1" showErrorMessage="1" promptTitle="Finanční účast města/obce" prompt="Zde vidíte finanční účast Vašeho města/obce na zajištění dané akce." sqref="C20"/>
    <dataValidation allowBlank="1" showInputMessage="1" showErrorMessage="1" promptTitle="Kontaktní údaje agentury" prompt="Kontaktní údaje agentury, zajišťující organozaci dané akce." sqref="C21"/>
    <dataValidation type="list" allowBlank="1" showInputMessage="1" showErrorMessage="1" promptTitle="Vyberte, zda jste plátci DPH" prompt="Pokud je Vaše město/obec plátcem DPH, vyberte možnost ANO, v případě, že plátcem DPH není, pak vyberte možnost NE." sqref="C3">
      <formula1>" , ANO, NE"</formula1>
    </dataValidation>
    <dataValidation allowBlank="1" showInputMessage="1" showErrorMessage="1" promptTitle="Zadejte místo konání" prompt="Zadejte místo konání dané akce." sqref="C11"/>
  </dataValidations>
  <hyperlinks>
    <hyperlink ref="B15" r:id="rId1"/>
  </hyperlinks>
  <printOptions horizontalCentered="1"/>
  <pageMargins left="0.23622047244094491" right="0.23622047244094491" top="0.74803149606299213" bottom="0.74803149606299213" header="0.31496062992125984" footer="0.31496062992125984"/>
  <pageSetup paperSize="9" scale="65" orientation="landscape" r:id="rId2"/>
  <headerFooter>
    <oddHeader>&amp;LDatum tisku: &amp;D&amp;C&amp;"-,Tučné"&amp;16MOTIVAČNÍ PROGRAM PRO OBCE 2021
&amp;12Příloha žádosti o příspěvek na podporu informovanosti&amp;"-,Obyčejné"&amp;11
&amp;R&amp;G</oddHeader>
    <oddFooter>&amp;LKontakt ELEKTROWIN a.s.:
mail: marketing@elektrowin.cz
tel: 241 091 831&amp;Cverze 1/2021&amp;RStrana &amp;P/&amp;N</oddFooter>
  </headerFooter>
  <rowBreaks count="1" manualBreakCount="1">
    <brk id="33" max="5"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43" id="{3D0CC36B-CC1A-4016-8732-17DBF6723FEB}">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B27:E27 B28:B32</xm:sqref>
        </x14:conditionalFormatting>
        <x14:conditionalFormatting xmlns:xm="http://schemas.microsoft.com/office/excel/2006/main">
          <x14:cfRule type="expression" priority="42" id="{B3FC09EE-673F-44D5-B672-D961BF6A9C79}">
            <xm:f>$C$9=data!$B$19</xm:f>
            <x14:dxf>
              <border>
                <left style="thin">
                  <color auto="1"/>
                </left>
                <right style="thin">
                  <color auto="1"/>
                </right>
                <top style="thin">
                  <color auto="1"/>
                </top>
                <bottom style="thin">
                  <color auto="1"/>
                </bottom>
                <vertical/>
                <horizontal/>
              </border>
            </x14:dxf>
          </x14:cfRule>
          <xm:sqref>B27:E28 E29 B29:D32</xm:sqref>
        </x14:conditionalFormatting>
        <x14:conditionalFormatting xmlns:xm="http://schemas.microsoft.com/office/excel/2006/main">
          <x14:cfRule type="expression" priority="41" id="{19A08D9E-6006-4563-8260-C2F3E6D4380F}">
            <xm:f>$C$9=data!$B$19</xm:f>
            <x14:dxf>
              <fill>
                <patternFill>
                  <bgColor theme="9" tint="0.39994506668294322"/>
                </patternFill>
              </fill>
              <border>
                <left style="thin">
                  <color auto="1"/>
                </left>
                <right style="thin">
                  <color auto="1"/>
                </right>
                <top style="thin">
                  <color auto="1"/>
                </top>
                <bottom style="thin">
                  <color auto="1"/>
                </bottom>
                <vertical/>
                <horizontal/>
              </border>
            </x14:dxf>
          </x14:cfRule>
          <xm:sqref>E28:E29</xm:sqref>
        </x14:conditionalFormatting>
        <x14:conditionalFormatting xmlns:xm="http://schemas.microsoft.com/office/excel/2006/main">
          <x14:cfRule type="expression" priority="29" id="{83AD41A3-A0C2-48FC-8E86-136497AE38BD}">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28" id="{1C327C6B-1390-4BE6-A3A5-C9B1555CC96A}">
            <xm:f>$C$9=data!$B$19</xm:f>
            <x14:dxf>
              <border>
                <left style="thin">
                  <color auto="1"/>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25" id="{96FEF96E-A053-4146-8110-6DAD45B16500}">
            <xm:f>$C$9=data!$B$19</xm:f>
            <x14:dxf>
              <border>
                <left style="thin">
                  <color auto="1"/>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6" id="{F87D16E3-A822-4A54-9297-C45CD55CFFE9}">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B33</xm:sqref>
        </x14:conditionalFormatting>
        <x14:conditionalFormatting xmlns:xm="http://schemas.microsoft.com/office/excel/2006/main">
          <x14:cfRule type="expression" priority="5" id="{21812AB0-A634-4138-9FD2-0CB8151C0F52}">
            <xm:f>$C$9=data!$B$19</xm:f>
            <x14:dxf>
              <border>
                <left style="thin">
                  <color auto="1"/>
                </left>
                <right style="thin">
                  <color auto="1"/>
                </right>
                <top style="thin">
                  <color auto="1"/>
                </top>
                <bottom style="thin">
                  <color auto="1"/>
                </bottom>
                <vertical/>
                <horizontal/>
              </border>
            </x14:dxf>
          </x14:cfRule>
          <xm:sqref>B33:D33</xm:sqref>
        </x14:conditionalFormatting>
        <x14:conditionalFormatting xmlns:xm="http://schemas.microsoft.com/office/excel/2006/main">
          <x14:cfRule type="expression" priority="66" id="{35BCFE09-7E30-4A6B-8032-E8432DE6BC42}">
            <xm:f>$C$9=data!#REF!</xm:f>
            <x14:dxf>
              <border>
                <left style="thin">
                  <color auto="1"/>
                </left>
                <right style="thin">
                  <color auto="1"/>
                </right>
                <top style="thin">
                  <color auto="1"/>
                </top>
                <bottom style="thin">
                  <color auto="1"/>
                </bottom>
                <vertical/>
                <horizontal/>
              </border>
            </x14:dxf>
          </x14:cfRule>
          <x14:cfRule type="expression" priority="67" id="{9DA7666B-461B-42C5-A702-BB8B614525DF}">
            <xm:f>$C$21=data!$C$3</xm:f>
            <x14:dxf>
              <border>
                <left style="thin">
                  <color auto="1"/>
                </left>
                <right style="thin">
                  <color auto="1"/>
                </right>
                <top style="thin">
                  <color auto="1"/>
                </top>
                <bottom style="thin">
                  <color auto="1"/>
                </bottom>
                <vertical/>
                <horizontal/>
              </border>
            </x14:dxf>
          </x14:cfRule>
          <xm:sqref>F27:F28 B27:E33</xm:sqref>
        </x14:conditionalFormatting>
        <x14:conditionalFormatting xmlns:xm="http://schemas.microsoft.com/office/excel/2006/main">
          <x14:cfRule type="expression" priority="72" stopIfTrue="1" id="{AA8003BA-EC26-4677-B2D3-2FCC84204D9F}">
            <xm:f>$C$9=data!#REF!</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73" stopIfTrue="1" id="{B32DCC7E-ED54-4DFE-87CC-AA83E4C4D698}">
            <xm:f>$C$21=data!$C$3</xm:f>
            <x14:dxf>
              <fill>
                <patternFill>
                  <bgColor theme="0" tint="-0.14996795556505021"/>
                </patternFill>
              </fill>
              <border>
                <left style="thin">
                  <color auto="1"/>
                </left>
                <right style="thin">
                  <color auto="1"/>
                </right>
                <top style="thin">
                  <color auto="1"/>
                </top>
                <bottom style="dotted">
                  <color auto="1"/>
                </bottom>
                <vertical/>
                <horizontal/>
              </border>
            </x14:dxf>
          </x14:cfRule>
          <xm:sqref>B27:F27</xm:sqref>
        </x14:conditionalFormatting>
        <x14:conditionalFormatting xmlns:xm="http://schemas.microsoft.com/office/excel/2006/main">
          <x14:cfRule type="expression" priority="74" stopIfTrue="1" id="{1C6C02B7-E16B-434B-816E-EB876C6ED739}">
            <xm:f>$C$9=data!#REF!</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75" stopIfTrue="1" id="{D34F2F67-59A9-42E7-BB32-EB90B6B5BFFF}">
            <xm:f>$C$21=data!$C$3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B27:B33</xm:sqref>
        </x14:conditionalFormatting>
        <x14:conditionalFormatting xmlns:xm="http://schemas.microsoft.com/office/excel/2006/main">
          <x14:cfRule type="expression" priority="76" id="{0A8AF775-5A23-42E6-90E8-7183A4C4CBA1}">
            <xm:f>$C$9=data!#REF!</xm:f>
            <x14:dxf>
              <fill>
                <patternFill>
                  <bgColor theme="9" tint="0.39994506668294322"/>
                </patternFill>
              </fill>
              <border>
                <left/>
                <right/>
                <top/>
                <bottom/>
                <vertical/>
                <horizontal/>
              </border>
            </x14:dxf>
          </x14:cfRule>
          <x14:cfRule type="expression" priority="77" id="{9E5024D0-9892-4845-96B9-8D88DA30D3EF}">
            <xm:f>$C$21=data!$C$3</xm:f>
            <x14:dxf>
              <fill>
                <patternFill>
                  <bgColor theme="9" tint="0.39994506668294322"/>
                </patternFill>
              </fill>
            </x14:dxf>
          </x14:cfRule>
          <xm:sqref>E28:E33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14:formula1>
            <xm:f>data!$N$2:$N$4</xm:f>
          </x14:formula1>
          <xm:sqref>E31:E33</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14:formula1>
            <xm:f>data!$M$2:$M$7</xm:f>
          </x14:formula1>
          <xm:sqref>C9</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14:formula1>
            <xm:f>data!$N$2:$N$6</xm:f>
          </x14:formula1>
          <xm:sqref>E28:E30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CS30"/>
  <sheetViews>
    <sheetView zoomScale="85" zoomScaleNormal="85" workbookViewId="0">
      <pane xSplit="2" ySplit="1" topLeftCell="P2" activePane="bottomRight" state="frozen"/>
      <selection activeCell="A19" sqref="A19"/>
      <selection pane="topRight" activeCell="A19" sqref="A19"/>
      <selection pane="bottomLeft" activeCell="A19" sqref="A19"/>
      <selection pane="bottomRight" activeCell="A19" sqref="A19"/>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140625" customWidth="1"/>
    <col min="26" max="27" width="0" hidden="1" customWidth="1" outlineLevel="1"/>
    <col min="28" max="61" width="9.140625" hidden="1" customWidth="1" outlineLevel="1"/>
    <col min="62" max="62" width="9.7109375" style="18"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8"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s="18"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3500</v>
      </c>
    </row>
    <row r="5" spans="1:97" x14ac:dyDescent="0.25">
      <c r="A5" t="str">
        <f>3&amp;B5</f>
        <v>3Akce se závodní nafukovací dráhou PPR</v>
      </c>
      <c r="B5" s="6" t="s">
        <v>56</v>
      </c>
      <c r="G5" s="2"/>
      <c r="H5" s="7"/>
      <c r="M5" s="6" t="s">
        <v>77</v>
      </c>
      <c r="S5" s="3"/>
      <c r="V5" s="6"/>
      <c r="W5" s="6"/>
      <c r="BK5" t="s">
        <v>52</v>
      </c>
      <c r="BL5" t="s">
        <v>67</v>
      </c>
      <c r="BM5">
        <v>5000</v>
      </c>
    </row>
    <row r="6" spans="1:97" x14ac:dyDescent="0.25">
      <c r="A6" t="str">
        <f>4&amp;B6</f>
        <v>4Akce se závodní nafukovací dráhou PPR</v>
      </c>
      <c r="B6" s="6" t="s">
        <v>56</v>
      </c>
      <c r="G6" s="2"/>
      <c r="H6" s="7"/>
      <c r="M6" s="4" t="s">
        <v>59</v>
      </c>
      <c r="S6" s="3"/>
      <c r="V6" s="6"/>
      <c r="W6" s="6"/>
      <c r="BK6" t="s">
        <v>14</v>
      </c>
      <c r="BL6" t="s">
        <v>71</v>
      </c>
      <c r="BM6">
        <v>3000</v>
      </c>
    </row>
    <row r="7" spans="1:97" x14ac:dyDescent="0.25">
      <c r="A7" t="str">
        <f>1&amp;B7</f>
        <v>1Akce se závodní nafukovací dráhou VNR</v>
      </c>
      <c r="B7" s="4" t="s">
        <v>57</v>
      </c>
      <c r="C7" t="s">
        <v>49</v>
      </c>
      <c r="D7" t="s">
        <v>78</v>
      </c>
      <c r="E7" t="s">
        <v>50</v>
      </c>
      <c r="G7" s="2">
        <v>603726555</v>
      </c>
      <c r="H7" s="7" t="s">
        <v>51</v>
      </c>
      <c r="I7">
        <v>1</v>
      </c>
      <c r="J7">
        <v>4500</v>
      </c>
      <c r="K7" t="s">
        <v>8</v>
      </c>
      <c r="M7" s="6" t="s">
        <v>85</v>
      </c>
      <c r="P7">
        <v>3000</v>
      </c>
      <c r="Q7">
        <v>12100</v>
      </c>
      <c r="R7" t="s">
        <v>8</v>
      </c>
      <c r="S7" s="3">
        <v>0</v>
      </c>
      <c r="T7">
        <v>0</v>
      </c>
      <c r="U7">
        <v>0</v>
      </c>
      <c r="V7" s="4">
        <v>9</v>
      </c>
      <c r="W7" s="4" t="s">
        <v>11</v>
      </c>
      <c r="X7">
        <v>0</v>
      </c>
      <c r="Y7">
        <v>2000</v>
      </c>
      <c r="BJ7" s="18" t="s">
        <v>83</v>
      </c>
      <c r="BK7" t="s">
        <v>63</v>
      </c>
      <c r="BL7" t="s">
        <v>66</v>
      </c>
      <c r="BM7">
        <v>6500</v>
      </c>
    </row>
    <row r="8" spans="1:97" x14ac:dyDescent="0.25">
      <c r="A8" t="str">
        <f>2&amp;B8</f>
        <v>2Akce se závodní nafukovací dráhou VNR</v>
      </c>
      <c r="B8" s="4" t="s">
        <v>57</v>
      </c>
      <c r="G8" s="2"/>
      <c r="H8" s="7"/>
      <c r="S8" s="3"/>
      <c r="V8" s="4"/>
      <c r="W8" s="4"/>
      <c r="BK8" t="s">
        <v>64</v>
      </c>
      <c r="BL8" t="s">
        <v>70</v>
      </c>
      <c r="BM8">
        <v>3500</v>
      </c>
    </row>
    <row r="9" spans="1:97" x14ac:dyDescent="0.25">
      <c r="A9" t="str">
        <f>3&amp;B9</f>
        <v>3Akce se závodní nafukovací dráhou VNR</v>
      </c>
      <c r="B9" s="4" t="s">
        <v>57</v>
      </c>
      <c r="G9" s="2"/>
      <c r="H9" s="7"/>
      <c r="S9" s="3"/>
      <c r="V9" s="4"/>
      <c r="W9" s="4"/>
      <c r="BK9" t="s">
        <v>52</v>
      </c>
      <c r="BL9" t="s">
        <v>67</v>
      </c>
      <c r="BM9">
        <v>5000</v>
      </c>
    </row>
    <row r="10" spans="1:97" x14ac:dyDescent="0.25">
      <c r="A10" t="str">
        <f>4&amp;B10</f>
        <v>4Akce se závodní nafukovací dráhou VNR</v>
      </c>
      <c r="B10" s="4" t="s">
        <v>57</v>
      </c>
      <c r="G10" s="2"/>
      <c r="H10" s="7"/>
      <c r="S10" s="3"/>
      <c r="V10" s="4"/>
      <c r="W10" s="4"/>
      <c r="BK10" t="s">
        <v>14</v>
      </c>
      <c r="BL10" t="s">
        <v>71</v>
      </c>
      <c r="BM10">
        <v>3000</v>
      </c>
    </row>
    <row r="11" spans="1:97" ht="14.25" customHeight="1" x14ac:dyDescent="0.25">
      <c r="A11" t="str">
        <f>1&amp;B11</f>
        <v>1Akce nafukovací skákací pračka</v>
      </c>
      <c r="B11" s="6" t="s">
        <v>58</v>
      </c>
      <c r="C11" t="s">
        <v>49</v>
      </c>
      <c r="D11" t="s">
        <v>78</v>
      </c>
      <c r="E11" t="s">
        <v>50</v>
      </c>
      <c r="G11" s="2">
        <v>603726555</v>
      </c>
      <c r="H11" s="7" t="s">
        <v>51</v>
      </c>
      <c r="I11">
        <v>1</v>
      </c>
      <c r="J11">
        <v>4500</v>
      </c>
      <c r="K11" t="s">
        <v>8</v>
      </c>
      <c r="P11">
        <v>2000</v>
      </c>
      <c r="Q11">
        <v>9200</v>
      </c>
      <c r="R11" t="s">
        <v>8</v>
      </c>
      <c r="S11" s="3">
        <v>0</v>
      </c>
      <c r="T11">
        <v>0</v>
      </c>
      <c r="U11">
        <v>0</v>
      </c>
      <c r="V11" s="6">
        <v>9</v>
      </c>
      <c r="W11" s="6" t="s">
        <v>11</v>
      </c>
      <c r="X11">
        <v>0</v>
      </c>
      <c r="Y11">
        <v>2000</v>
      </c>
      <c r="BJ11" s="1" t="s">
        <v>88</v>
      </c>
      <c r="BK11" t="s">
        <v>73</v>
      </c>
      <c r="BL11" t="s">
        <v>74</v>
      </c>
      <c r="BM11">
        <v>2000</v>
      </c>
    </row>
    <row r="12" spans="1:97" x14ac:dyDescent="0.25">
      <c r="A12" t="str">
        <f>2&amp;B12</f>
        <v>2Akce nafukovací skákací pračka</v>
      </c>
      <c r="B12" s="6" t="s">
        <v>58</v>
      </c>
      <c r="G12" s="2"/>
      <c r="H12" s="7"/>
      <c r="S12" s="3"/>
      <c r="V12" s="6"/>
      <c r="W12" s="6"/>
      <c r="BK12" t="s">
        <v>52</v>
      </c>
      <c r="BL12" t="s">
        <v>67</v>
      </c>
      <c r="BM12">
        <v>5000</v>
      </c>
    </row>
    <row r="13" spans="1:97" x14ac:dyDescent="0.25">
      <c r="A13" t="str">
        <f>3&amp;B13</f>
        <v>3Akce nafukovací skákací pračka</v>
      </c>
      <c r="B13" s="6" t="s">
        <v>58</v>
      </c>
      <c r="G13" s="2"/>
      <c r="H13" s="7"/>
      <c r="S13" s="3"/>
      <c r="V13" s="6"/>
      <c r="W13" s="6"/>
      <c r="BK13" t="s">
        <v>14</v>
      </c>
      <c r="BL13" t="s">
        <v>71</v>
      </c>
      <c r="BM13">
        <v>3000</v>
      </c>
    </row>
    <row r="14" spans="1:97" ht="15" customHeight="1" x14ac:dyDescent="0.25">
      <c r="A14" t="str">
        <f>1&amp;B14</f>
        <v>1Akce většího rozsahu</v>
      </c>
      <c r="B14" s="4" t="s">
        <v>59</v>
      </c>
      <c r="C14" t="s">
        <v>49</v>
      </c>
      <c r="D14" t="s">
        <v>78</v>
      </c>
      <c r="E14" t="s">
        <v>50</v>
      </c>
      <c r="G14" s="2">
        <v>603726555</v>
      </c>
      <c r="H14" s="7" t="s">
        <v>51</v>
      </c>
      <c r="I14">
        <v>1</v>
      </c>
      <c r="J14">
        <v>12000</v>
      </c>
      <c r="K14" t="s">
        <v>8</v>
      </c>
      <c r="P14">
        <v>4000</v>
      </c>
      <c r="Q14">
        <v>13100</v>
      </c>
      <c r="R14" t="s">
        <v>8</v>
      </c>
      <c r="S14" s="3">
        <v>0</v>
      </c>
      <c r="T14">
        <v>0</v>
      </c>
      <c r="U14">
        <v>0</v>
      </c>
      <c r="V14" s="4">
        <v>16</v>
      </c>
      <c r="W14" s="4" t="s">
        <v>11</v>
      </c>
      <c r="X14">
        <v>0</v>
      </c>
      <c r="Y14">
        <v>4000</v>
      </c>
      <c r="BJ14" s="1" t="s">
        <v>89</v>
      </c>
      <c r="BK14" t="s">
        <v>73</v>
      </c>
      <c r="BL14" t="s">
        <v>74</v>
      </c>
      <c r="BM14">
        <v>2000</v>
      </c>
    </row>
    <row r="15" spans="1:97" x14ac:dyDescent="0.25">
      <c r="A15" t="str">
        <f>2&amp;B15</f>
        <v>2Akce většího rozsahu</v>
      </c>
      <c r="B15" s="4" t="s">
        <v>59</v>
      </c>
      <c r="G15" s="2"/>
      <c r="H15" s="7"/>
      <c r="S15" s="3"/>
      <c r="V15" s="4"/>
      <c r="W15" s="4"/>
      <c r="BK15" t="s">
        <v>63</v>
      </c>
      <c r="BL15" t="s">
        <v>66</v>
      </c>
      <c r="BM15">
        <v>6500</v>
      </c>
    </row>
    <row r="16" spans="1:97" x14ac:dyDescent="0.25">
      <c r="A16" t="str">
        <f>3&amp;B16</f>
        <v>3Akce většího rozsahu</v>
      </c>
      <c r="B16" s="4" t="s">
        <v>59</v>
      </c>
      <c r="G16" s="2"/>
      <c r="H16" s="7"/>
      <c r="S16" s="3"/>
      <c r="V16" s="4"/>
      <c r="W16" s="4"/>
      <c r="BK16" t="s">
        <v>52</v>
      </c>
      <c r="BL16" t="s">
        <v>67</v>
      </c>
      <c r="BM16">
        <v>5000</v>
      </c>
    </row>
    <row r="17" spans="1:67" x14ac:dyDescent="0.25">
      <c r="A17" t="str">
        <f>4&amp;B17</f>
        <v>4Akce většího rozsahu</v>
      </c>
      <c r="B17" s="4" t="s">
        <v>59</v>
      </c>
      <c r="G17" s="2"/>
      <c r="H17" s="7"/>
      <c r="S17" s="3"/>
      <c r="V17" s="4"/>
      <c r="W17" s="4"/>
      <c r="BK17" t="s">
        <v>14</v>
      </c>
      <c r="BL17" t="s">
        <v>71</v>
      </c>
      <c r="BM17">
        <v>3500</v>
      </c>
    </row>
    <row r="18" spans="1:67" x14ac:dyDescent="0.25">
      <c r="A18" t="str">
        <f>5&amp;B18</f>
        <v>5Akce většího rozsahu</v>
      </c>
      <c r="B18" s="4" t="s">
        <v>59</v>
      </c>
      <c r="G18" s="2"/>
      <c r="H18" s="7"/>
      <c r="S18" s="3"/>
      <c r="V18" s="4"/>
      <c r="W18" s="4"/>
      <c r="BK18" t="s">
        <v>75</v>
      </c>
      <c r="BL18" t="s">
        <v>76</v>
      </c>
      <c r="BM18">
        <v>3500</v>
      </c>
    </row>
    <row r="19" spans="1:67" ht="14.25" customHeight="1" x14ac:dyDescent="0.25">
      <c r="A19" t="str">
        <f>1&amp;B19</f>
        <v>1Akce menšího rozsahu</v>
      </c>
      <c r="B19" s="6" t="s">
        <v>85</v>
      </c>
      <c r="C19" t="s">
        <v>49</v>
      </c>
      <c r="D19" t="s">
        <v>78</v>
      </c>
      <c r="E19" t="s">
        <v>50</v>
      </c>
      <c r="G19" s="2">
        <v>603726555</v>
      </c>
      <c r="H19" s="7" t="s">
        <v>51</v>
      </c>
      <c r="I19">
        <v>1</v>
      </c>
      <c r="J19">
        <v>3000</v>
      </c>
      <c r="K19" t="s">
        <v>8</v>
      </c>
      <c r="P19">
        <v>2000</v>
      </c>
      <c r="Q19">
        <v>4700</v>
      </c>
      <c r="R19" t="s">
        <v>8</v>
      </c>
      <c r="S19" s="5">
        <v>0</v>
      </c>
      <c r="T19">
        <v>0</v>
      </c>
      <c r="U19">
        <v>0</v>
      </c>
      <c r="V19" s="19">
        <v>9</v>
      </c>
      <c r="W19" s="19" t="s">
        <v>11</v>
      </c>
      <c r="X19">
        <v>0</v>
      </c>
      <c r="Y19">
        <v>2000</v>
      </c>
      <c r="BJ19" s="1" t="s">
        <v>86</v>
      </c>
      <c r="BK19" t="s">
        <v>73</v>
      </c>
      <c r="BL19" t="s">
        <v>74</v>
      </c>
      <c r="BM19">
        <v>2000</v>
      </c>
      <c r="BO19" s="1"/>
    </row>
    <row r="20" spans="1:67" s="20" customFormat="1" x14ac:dyDescent="0.25">
      <c r="A20" t="str">
        <f>2&amp;B20</f>
        <v>2Akce menšího rozsahu</v>
      </c>
      <c r="B20" s="6" t="s">
        <v>85</v>
      </c>
      <c r="G20" s="21"/>
      <c r="H20" s="22"/>
      <c r="S20" s="23"/>
      <c r="V20" s="19"/>
      <c r="W20" s="19"/>
      <c r="BJ20" s="27"/>
      <c r="BK20" t="s">
        <v>14</v>
      </c>
      <c r="BL20" t="s">
        <v>71</v>
      </c>
      <c r="BM20">
        <v>3500</v>
      </c>
      <c r="BO20" s="24"/>
    </row>
    <row r="21" spans="1:67" s="20" customFormat="1" x14ac:dyDescent="0.25">
      <c r="G21" s="21"/>
      <c r="H21" s="22"/>
      <c r="S21" s="23"/>
      <c r="BJ21" s="27"/>
    </row>
    <row r="22" spans="1:67" s="20" customFormat="1" x14ac:dyDescent="0.25">
      <c r="G22" s="21"/>
      <c r="H22" s="22"/>
      <c r="S22" s="23"/>
      <c r="BJ22" s="27"/>
    </row>
    <row r="23" spans="1:67" s="20" customFormat="1" x14ac:dyDescent="0.25">
      <c r="BJ23" s="27"/>
    </row>
    <row r="24" spans="1:67" s="20" customFormat="1" x14ac:dyDescent="0.25">
      <c r="BJ24" s="27"/>
    </row>
    <row r="25" spans="1:67" s="20" customFormat="1" x14ac:dyDescent="0.25">
      <c r="BJ25" s="27"/>
    </row>
    <row r="26" spans="1:67" s="20" customFormat="1" x14ac:dyDescent="0.25">
      <c r="BJ26" s="27"/>
    </row>
    <row r="27" spans="1:67" s="20" customFormat="1" x14ac:dyDescent="0.25">
      <c r="BJ27" s="27"/>
    </row>
    <row r="28" spans="1:67" s="20" customFormat="1" x14ac:dyDescent="0.25">
      <c r="BJ28" s="27"/>
    </row>
    <row r="29" spans="1:67" x14ac:dyDescent="0.25">
      <c r="G29" s="2"/>
      <c r="H29" s="7"/>
      <c r="S29" s="3"/>
    </row>
    <row r="30" spans="1:67" x14ac:dyDescent="0.25">
      <c r="G30" s="2"/>
      <c r="H30" s="7"/>
      <c r="S30" s="3"/>
    </row>
  </sheetData>
  <hyperlinks>
    <hyperlink ref="H3" r:id="rId1"/>
    <hyperlink ref="H7" r:id="rId2"/>
    <hyperlink ref="H11" r:id="rId3"/>
    <hyperlink ref="H14" r:id="rId4"/>
    <hyperlink ref="H19" r:id="rId5"/>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CS35"/>
  <sheetViews>
    <sheetView zoomScale="85" zoomScaleNormal="85" workbookViewId="0">
      <pane xSplit="2" ySplit="1" topLeftCell="U2" activePane="bottomRight" state="frozen"/>
      <selection activeCell="A19" sqref="A19"/>
      <selection pane="topRight" activeCell="A19" sqref="A19"/>
      <selection pane="bottomLeft" activeCell="A19" sqref="A19"/>
      <selection pane="bottomRight" activeCell="A19" sqref="A19"/>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7109375" customWidth="1"/>
    <col min="26" max="27" width="0" hidden="1" customWidth="1" outlineLevel="1"/>
    <col min="28" max="61" width="9.140625" hidden="1" customWidth="1" outlineLevel="1"/>
    <col min="62" max="62" width="9.7109375" style="18"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8"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s="18"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3500</v>
      </c>
    </row>
    <row r="5" spans="1:97" x14ac:dyDescent="0.25">
      <c r="A5" t="str">
        <f>3&amp;B5</f>
        <v>3Akce se závodní nafukovací dráhou PPR</v>
      </c>
      <c r="B5" s="6" t="s">
        <v>56</v>
      </c>
      <c r="G5" s="2"/>
      <c r="H5" s="7"/>
      <c r="M5" s="6" t="s">
        <v>77</v>
      </c>
      <c r="S5" s="3"/>
      <c r="V5" s="6"/>
      <c r="W5" s="6"/>
      <c r="BK5" t="s">
        <v>52</v>
      </c>
      <c r="BL5" t="s">
        <v>67</v>
      </c>
      <c r="BM5">
        <v>5000</v>
      </c>
    </row>
    <row r="6" spans="1:97" x14ac:dyDescent="0.25">
      <c r="A6" t="str">
        <f>4&amp;B6</f>
        <v>4Akce se závodní nafukovací dráhou PPR</v>
      </c>
      <c r="B6" s="6" t="s">
        <v>56</v>
      </c>
      <c r="G6" s="2"/>
      <c r="H6" s="7"/>
      <c r="M6" s="4" t="s">
        <v>59</v>
      </c>
      <c r="S6" s="3"/>
      <c r="V6" s="6"/>
      <c r="W6" s="6"/>
      <c r="BK6" t="s">
        <v>14</v>
      </c>
      <c r="BL6" t="s">
        <v>71</v>
      </c>
      <c r="BM6">
        <v>3000</v>
      </c>
    </row>
    <row r="7" spans="1:97" x14ac:dyDescent="0.25">
      <c r="A7" t="str">
        <f>5&amp;B7</f>
        <v>5Akce se závodní nafukovací dráhou PPR</v>
      </c>
      <c r="B7" s="6" t="s">
        <v>56</v>
      </c>
      <c r="G7" s="2"/>
      <c r="H7" s="7"/>
      <c r="M7" s="6" t="s">
        <v>85</v>
      </c>
      <c r="S7" s="3"/>
      <c r="V7" s="6"/>
      <c r="W7" s="6"/>
      <c r="BK7" t="s">
        <v>65</v>
      </c>
      <c r="BL7" t="s">
        <v>72</v>
      </c>
      <c r="BM7">
        <v>4000</v>
      </c>
    </row>
    <row r="8" spans="1:97" x14ac:dyDescent="0.25">
      <c r="A8" t="str">
        <f>1&amp;B8</f>
        <v>1Akce se závodní nafukovací dráhou VNR</v>
      </c>
      <c r="B8" s="4" t="s">
        <v>57</v>
      </c>
      <c r="C8" t="s">
        <v>49</v>
      </c>
      <c r="D8" t="s">
        <v>78</v>
      </c>
      <c r="E8" t="s">
        <v>50</v>
      </c>
      <c r="G8" s="2">
        <v>603726555</v>
      </c>
      <c r="H8" s="7" t="s">
        <v>51</v>
      </c>
      <c r="I8">
        <v>1</v>
      </c>
      <c r="J8">
        <v>4500</v>
      </c>
      <c r="K8" t="s">
        <v>8</v>
      </c>
      <c r="M8" s="20"/>
      <c r="P8">
        <v>3000</v>
      </c>
      <c r="Q8">
        <v>12100</v>
      </c>
      <c r="R8" t="s">
        <v>8</v>
      </c>
      <c r="S8" s="3">
        <v>0</v>
      </c>
      <c r="T8">
        <v>0</v>
      </c>
      <c r="U8">
        <v>0</v>
      </c>
      <c r="V8" s="4">
        <v>9</v>
      </c>
      <c r="W8" s="4" t="s">
        <v>11</v>
      </c>
      <c r="X8">
        <v>0</v>
      </c>
      <c r="Y8">
        <v>2000</v>
      </c>
      <c r="BJ8" s="18" t="s">
        <v>83</v>
      </c>
      <c r="BK8" t="s">
        <v>63</v>
      </c>
      <c r="BL8" t="s">
        <v>66</v>
      </c>
      <c r="BM8">
        <v>6500</v>
      </c>
    </row>
    <row r="9" spans="1:97" x14ac:dyDescent="0.25">
      <c r="A9" t="str">
        <f>2&amp;B9</f>
        <v>2Akce se závodní nafukovací dráhou VNR</v>
      </c>
      <c r="B9" s="4" t="s">
        <v>57</v>
      </c>
      <c r="G9" s="2"/>
      <c r="H9" s="7"/>
      <c r="S9" s="3"/>
      <c r="V9" s="4"/>
      <c r="W9" s="4"/>
      <c r="BK9" t="s">
        <v>64</v>
      </c>
      <c r="BL9" t="s">
        <v>70</v>
      </c>
      <c r="BM9">
        <v>3500</v>
      </c>
    </row>
    <row r="10" spans="1:97" x14ac:dyDescent="0.25">
      <c r="A10" t="str">
        <f>3&amp;B10</f>
        <v>3Akce se závodní nafukovací dráhou VNR</v>
      </c>
      <c r="B10" s="4" t="s">
        <v>57</v>
      </c>
      <c r="G10" s="2"/>
      <c r="H10" s="7"/>
      <c r="S10" s="3"/>
      <c r="V10" s="4"/>
      <c r="W10" s="4"/>
      <c r="BK10" t="s">
        <v>52</v>
      </c>
      <c r="BL10" t="s">
        <v>67</v>
      </c>
      <c r="BM10">
        <v>5000</v>
      </c>
    </row>
    <row r="11" spans="1:97" x14ac:dyDescent="0.25">
      <c r="A11" t="str">
        <f>4&amp;B11</f>
        <v>4Akce se závodní nafukovací dráhou VNR</v>
      </c>
      <c r="B11" s="4" t="s">
        <v>57</v>
      </c>
      <c r="G11" s="2"/>
      <c r="H11" s="7"/>
      <c r="S11" s="3"/>
      <c r="V11" s="4"/>
      <c r="W11" s="4"/>
      <c r="BK11" t="s">
        <v>14</v>
      </c>
      <c r="BL11" t="s">
        <v>71</v>
      </c>
      <c r="BM11">
        <v>3000</v>
      </c>
    </row>
    <row r="12" spans="1:97" x14ac:dyDescent="0.25">
      <c r="A12" t="str">
        <f>5&amp;B12</f>
        <v>5Akce se závodní nafukovací dráhou VNR</v>
      </c>
      <c r="B12" s="4" t="s">
        <v>57</v>
      </c>
      <c r="G12" s="2"/>
      <c r="H12" s="7"/>
      <c r="S12" s="3"/>
      <c r="V12" s="4"/>
      <c r="W12" s="4"/>
      <c r="BK12" t="s">
        <v>65</v>
      </c>
      <c r="BL12" t="s">
        <v>72</v>
      </c>
      <c r="BM12">
        <v>4000</v>
      </c>
    </row>
    <row r="13" spans="1:97" x14ac:dyDescent="0.25">
      <c r="A13" t="str">
        <f>1&amp;B13</f>
        <v>1Akce nafukovací skákací pračka</v>
      </c>
      <c r="B13" s="6" t="s">
        <v>58</v>
      </c>
      <c r="C13" t="s">
        <v>49</v>
      </c>
      <c r="D13" t="s">
        <v>78</v>
      </c>
      <c r="E13" t="s">
        <v>50</v>
      </c>
      <c r="G13" s="2">
        <v>603726555</v>
      </c>
      <c r="H13" s="7" t="s">
        <v>51</v>
      </c>
      <c r="I13">
        <v>1</v>
      </c>
      <c r="J13">
        <v>4500</v>
      </c>
      <c r="K13" t="s">
        <v>8</v>
      </c>
      <c r="P13">
        <v>2000</v>
      </c>
      <c r="Q13">
        <v>9200</v>
      </c>
      <c r="R13" t="s">
        <v>8</v>
      </c>
      <c r="S13" s="3">
        <v>0</v>
      </c>
      <c r="T13">
        <v>0</v>
      </c>
      <c r="U13">
        <v>0</v>
      </c>
      <c r="V13" s="6">
        <v>9</v>
      </c>
      <c r="W13" s="6" t="s">
        <v>11</v>
      </c>
      <c r="X13">
        <v>0</v>
      </c>
      <c r="Y13">
        <v>2000</v>
      </c>
      <c r="BJ13" s="18" t="s">
        <v>80</v>
      </c>
      <c r="BK13" t="s">
        <v>73</v>
      </c>
      <c r="BL13" t="s">
        <v>74</v>
      </c>
      <c r="BM13">
        <v>2000</v>
      </c>
    </row>
    <row r="14" spans="1:97" x14ac:dyDescent="0.25">
      <c r="A14" t="str">
        <f>2&amp;B14</f>
        <v>2Akce nafukovací skákací pračka</v>
      </c>
      <c r="B14" s="6" t="s">
        <v>58</v>
      </c>
      <c r="G14" s="2"/>
      <c r="H14" s="7"/>
      <c r="S14" s="3"/>
      <c r="V14" s="6"/>
      <c r="W14" s="6"/>
      <c r="BK14" t="s">
        <v>52</v>
      </c>
      <c r="BL14" t="s">
        <v>67</v>
      </c>
      <c r="BM14">
        <v>5000</v>
      </c>
    </row>
    <row r="15" spans="1:97" x14ac:dyDescent="0.25">
      <c r="A15" t="str">
        <f>3&amp;B15</f>
        <v>3Akce nafukovací skákací pračka</v>
      </c>
      <c r="B15" s="6" t="s">
        <v>58</v>
      </c>
      <c r="G15" s="2"/>
      <c r="H15" s="7"/>
      <c r="S15" s="3"/>
      <c r="V15" s="6"/>
      <c r="W15" s="6"/>
      <c r="BK15" t="s">
        <v>14</v>
      </c>
      <c r="BL15" t="s">
        <v>71</v>
      </c>
      <c r="BM15">
        <v>3000</v>
      </c>
    </row>
    <row r="16" spans="1:97" x14ac:dyDescent="0.25">
      <c r="A16" t="str">
        <f>4&amp;B16</f>
        <v>4Akce nafukovací skákací pračka</v>
      </c>
      <c r="B16" s="6" t="s">
        <v>58</v>
      </c>
      <c r="G16" s="2"/>
      <c r="H16" s="7"/>
      <c r="S16" s="3"/>
      <c r="V16" s="6"/>
      <c r="W16" s="6"/>
      <c r="BK16" t="s">
        <v>65</v>
      </c>
      <c r="BL16" t="s">
        <v>72</v>
      </c>
      <c r="BM16">
        <v>4000</v>
      </c>
    </row>
    <row r="17" spans="1:67" x14ac:dyDescent="0.25">
      <c r="A17" t="str">
        <f>1&amp;B17</f>
        <v>1Akce většího rozsahu</v>
      </c>
      <c r="B17" s="4" t="s">
        <v>59</v>
      </c>
      <c r="C17" t="s">
        <v>49</v>
      </c>
      <c r="D17" t="s">
        <v>78</v>
      </c>
      <c r="E17" t="s">
        <v>50</v>
      </c>
      <c r="G17" s="2">
        <v>603726555</v>
      </c>
      <c r="H17" s="7" t="s">
        <v>51</v>
      </c>
      <c r="I17">
        <v>1</v>
      </c>
      <c r="J17">
        <v>12000</v>
      </c>
      <c r="K17" t="s">
        <v>8</v>
      </c>
      <c r="P17">
        <v>4000</v>
      </c>
      <c r="Q17">
        <v>13100</v>
      </c>
      <c r="R17" t="s">
        <v>8</v>
      </c>
      <c r="S17" s="3">
        <v>0</v>
      </c>
      <c r="T17">
        <v>0</v>
      </c>
      <c r="U17">
        <v>0</v>
      </c>
      <c r="V17" s="4">
        <v>16</v>
      </c>
      <c r="W17" s="4" t="s">
        <v>11</v>
      </c>
      <c r="X17">
        <v>0</v>
      </c>
      <c r="Y17">
        <v>4000</v>
      </c>
      <c r="BJ17" s="18" t="s">
        <v>81</v>
      </c>
      <c r="BK17" t="s">
        <v>73</v>
      </c>
      <c r="BL17" t="s">
        <v>74</v>
      </c>
      <c r="BM17">
        <v>2000</v>
      </c>
    </row>
    <row r="18" spans="1:67" x14ac:dyDescent="0.25">
      <c r="A18" t="str">
        <f>2&amp;B18</f>
        <v>2Akce většího rozsahu</v>
      </c>
      <c r="B18" s="4" t="s">
        <v>59</v>
      </c>
      <c r="G18" s="2"/>
      <c r="H18" s="7"/>
      <c r="S18" s="3"/>
      <c r="V18" s="4"/>
      <c r="W18" s="4"/>
      <c r="BK18" t="s">
        <v>63</v>
      </c>
      <c r="BL18" t="s">
        <v>66</v>
      </c>
      <c r="BM18">
        <v>6500</v>
      </c>
    </row>
    <row r="19" spans="1:67" x14ac:dyDescent="0.25">
      <c r="A19" t="str">
        <f>3&amp;B19</f>
        <v>3Akce většího rozsahu</v>
      </c>
      <c r="B19" s="4" t="s">
        <v>59</v>
      </c>
      <c r="G19" s="2"/>
      <c r="H19" s="7"/>
      <c r="S19" s="3"/>
      <c r="V19" s="4"/>
      <c r="W19" s="4"/>
      <c r="BK19" t="s">
        <v>52</v>
      </c>
      <c r="BL19" t="s">
        <v>67</v>
      </c>
      <c r="BM19">
        <v>5000</v>
      </c>
    </row>
    <row r="20" spans="1:67" x14ac:dyDescent="0.25">
      <c r="A20" t="str">
        <f>4&amp;B20</f>
        <v>4Akce většího rozsahu</v>
      </c>
      <c r="B20" s="4" t="s">
        <v>59</v>
      </c>
      <c r="G20" s="2"/>
      <c r="H20" s="7"/>
      <c r="S20" s="3"/>
      <c r="V20" s="4"/>
      <c r="W20" s="4"/>
      <c r="BK20" t="s">
        <v>14</v>
      </c>
      <c r="BL20" t="s">
        <v>71</v>
      </c>
      <c r="BM20">
        <v>3500</v>
      </c>
    </row>
    <row r="21" spans="1:67" x14ac:dyDescent="0.25">
      <c r="A21" t="str">
        <f>5&amp;B21</f>
        <v>5Akce většího rozsahu</v>
      </c>
      <c r="B21" s="4" t="s">
        <v>59</v>
      </c>
      <c r="G21" s="2"/>
      <c r="H21" s="7"/>
      <c r="S21" s="3"/>
      <c r="V21" s="4"/>
      <c r="W21" s="4"/>
      <c r="BK21" t="s">
        <v>65</v>
      </c>
      <c r="BL21" t="s">
        <v>72</v>
      </c>
      <c r="BM21">
        <v>4000</v>
      </c>
    </row>
    <row r="22" spans="1:67" x14ac:dyDescent="0.25">
      <c r="A22" t="str">
        <f>6&amp;B22</f>
        <v>6Akce většího rozsahu</v>
      </c>
      <c r="B22" s="4" t="s">
        <v>59</v>
      </c>
      <c r="G22" s="2"/>
      <c r="H22" s="7"/>
      <c r="S22" s="3"/>
      <c r="V22" s="4"/>
      <c r="W22" s="4"/>
      <c r="BK22" t="s">
        <v>75</v>
      </c>
      <c r="BL22" t="s">
        <v>76</v>
      </c>
      <c r="BM22">
        <v>3500</v>
      </c>
    </row>
    <row r="23" spans="1:67" ht="14.25" customHeight="1" x14ac:dyDescent="0.25">
      <c r="A23" t="str">
        <f>1&amp;B23</f>
        <v>1Akce menšího rozsahu</v>
      </c>
      <c r="B23" s="6" t="s">
        <v>85</v>
      </c>
      <c r="C23" t="s">
        <v>49</v>
      </c>
      <c r="D23" t="s">
        <v>78</v>
      </c>
      <c r="E23" t="s">
        <v>50</v>
      </c>
      <c r="G23" s="2">
        <v>603726555</v>
      </c>
      <c r="H23" s="7" t="s">
        <v>51</v>
      </c>
      <c r="I23">
        <v>1</v>
      </c>
      <c r="J23">
        <v>3000</v>
      </c>
      <c r="K23" t="s">
        <v>8</v>
      </c>
      <c r="P23">
        <v>2000</v>
      </c>
      <c r="Q23">
        <v>4700</v>
      </c>
      <c r="R23" t="s">
        <v>8</v>
      </c>
      <c r="S23" s="5">
        <v>0</v>
      </c>
      <c r="T23">
        <v>0</v>
      </c>
      <c r="U23">
        <v>0</v>
      </c>
      <c r="V23" s="19">
        <v>9</v>
      </c>
      <c r="W23" s="19" t="s">
        <v>11</v>
      </c>
      <c r="X23">
        <v>0</v>
      </c>
      <c r="Y23">
        <v>2000</v>
      </c>
      <c r="BJ23" s="1" t="s">
        <v>86</v>
      </c>
      <c r="BK23" t="s">
        <v>73</v>
      </c>
      <c r="BL23" t="s">
        <v>74</v>
      </c>
      <c r="BM23">
        <v>2000</v>
      </c>
      <c r="BO23" s="1"/>
    </row>
    <row r="24" spans="1:67" s="20" customFormat="1" x14ac:dyDescent="0.25">
      <c r="A24" t="str">
        <f>2&amp;B24</f>
        <v>2Akce menšího rozsahu</v>
      </c>
      <c r="B24" s="6" t="s">
        <v>85</v>
      </c>
      <c r="G24" s="21"/>
      <c r="H24" s="22"/>
      <c r="S24" s="23"/>
      <c r="V24" s="19"/>
      <c r="W24" s="19"/>
      <c r="BJ24" s="27"/>
      <c r="BK24" t="s">
        <v>14</v>
      </c>
      <c r="BL24" t="s">
        <v>71</v>
      </c>
      <c r="BM24">
        <v>3500</v>
      </c>
      <c r="BO24" s="24"/>
    </row>
    <row r="25" spans="1:67" s="20" customFormat="1" x14ac:dyDescent="0.25">
      <c r="A25" t="str">
        <f>3&amp;B25</f>
        <v>3Akce menšího rozsahu</v>
      </c>
      <c r="B25" s="6" t="s">
        <v>85</v>
      </c>
      <c r="G25" s="21"/>
      <c r="H25" s="22"/>
      <c r="S25" s="23"/>
      <c r="V25" s="19"/>
      <c r="W25" s="19"/>
      <c r="BJ25" s="27"/>
      <c r="BK25" t="s">
        <v>65</v>
      </c>
      <c r="BL25" t="s">
        <v>72</v>
      </c>
      <c r="BM25">
        <v>4000</v>
      </c>
    </row>
    <row r="26" spans="1:67" s="20" customFormat="1" x14ac:dyDescent="0.25">
      <c r="G26" s="21"/>
      <c r="H26" s="22"/>
      <c r="S26" s="23"/>
      <c r="BJ26" s="27"/>
    </row>
    <row r="27" spans="1:67" s="20" customFormat="1" x14ac:dyDescent="0.25">
      <c r="G27" s="21"/>
      <c r="H27" s="22"/>
      <c r="S27" s="23"/>
      <c r="BJ27" s="27"/>
    </row>
    <row r="28" spans="1:67" s="20" customFormat="1" x14ac:dyDescent="0.25">
      <c r="BJ28" s="27"/>
    </row>
    <row r="29" spans="1:67" s="20" customFormat="1" x14ac:dyDescent="0.25">
      <c r="BJ29" s="27"/>
    </row>
    <row r="30" spans="1:67" s="20" customFormat="1" x14ac:dyDescent="0.25">
      <c r="BJ30" s="27"/>
    </row>
    <row r="31" spans="1:67" s="20" customFormat="1" x14ac:dyDescent="0.25">
      <c r="BJ31" s="27"/>
    </row>
    <row r="32" spans="1:67" s="20" customFormat="1" x14ac:dyDescent="0.25">
      <c r="BJ32" s="27"/>
    </row>
    <row r="33" spans="7:62" s="20" customFormat="1" x14ac:dyDescent="0.25">
      <c r="BJ33" s="27"/>
    </row>
    <row r="34" spans="7:62" x14ac:dyDescent="0.25">
      <c r="G34" s="2"/>
      <c r="H34" s="7"/>
      <c r="S34" s="3"/>
    </row>
    <row r="35" spans="7:62" x14ac:dyDescent="0.25">
      <c r="G35" s="2"/>
      <c r="H35" s="7"/>
      <c r="S35" s="3"/>
    </row>
  </sheetData>
  <hyperlinks>
    <hyperlink ref="H3" r:id="rId1"/>
    <hyperlink ref="H8" r:id="rId2"/>
    <hyperlink ref="H13" r:id="rId3"/>
    <hyperlink ref="H17" r:id="rId4"/>
    <hyperlink ref="H23" r:id="rId5"/>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Návod</vt:lpstr>
      <vt:lpstr>Kalkulační list akce</vt:lpstr>
      <vt:lpstr>data</vt:lpstr>
      <vt:lpstr>data (old)</vt:lpstr>
      <vt:lpstr>'Kalkulační list akce'!Oblast_tisku</vt:lpstr>
      <vt:lpstr>Návod!Oblast_tisku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Marxt Jan</cp:lastModifiedBy>
  <cp:lastPrinted>2021-03-02T11:11:52Z</cp:lastPrinted>
  <dcterms:created xsi:type="dcterms:W3CDTF">2015-12-01T10:08:37Z</dcterms:created>
  <dcterms:modified xsi:type="dcterms:W3CDTF">2023-03-14T08:21:40Z</dcterms:modified>
</cp:coreProperties>
</file>